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Usuario\Desktop\"/>
    </mc:Choice>
  </mc:AlternateContent>
  <bookViews>
    <workbookView xWindow="0" yWindow="0" windowWidth="23040" windowHeight="8616" activeTab="2"/>
  </bookViews>
  <sheets>
    <sheet name="Caso 35" sheetId="1" r:id="rId1"/>
    <sheet name="Caso 36" sheetId="2" r:id="rId2"/>
    <sheet name="Caso 38" sheetId="3" r:id="rId3"/>
    <sheet name="Caso 41" sheetId="4" r:id="rId4"/>
    <sheet name="Septiembre 2017" sheetId="5" r:id="rId5"/>
    <sheet name="Junio 17" sheetId="6" r:id="rId6"/>
    <sheet name="Mayo 18" sheetId="7" r:id="rId7"/>
    <sheet name="Junio 2014" sheetId="8" r:id="rId8"/>
  </sheets>
  <calcPr calcId="162913"/>
</workbook>
</file>

<file path=xl/calcChain.xml><?xml version="1.0" encoding="utf-8"?>
<calcChain xmlns="http://schemas.openxmlformats.org/spreadsheetml/2006/main">
  <c r="F133" i="8" l="1"/>
  <c r="I124" i="8" s="1"/>
  <c r="A114" i="8"/>
  <c r="H124" i="8" s="1"/>
  <c r="D74" i="8"/>
  <c r="C76" i="8" s="1"/>
  <c r="D66" i="8"/>
  <c r="C68" i="8" s="1"/>
  <c r="D58" i="8"/>
  <c r="C60" i="8" s="1"/>
  <c r="I148" i="7"/>
  <c r="D141" i="7"/>
  <c r="D140" i="7"/>
  <c r="D135" i="7"/>
  <c r="D166" i="7" s="1"/>
  <c r="H151" i="7" s="1"/>
  <c r="F124" i="7"/>
  <c r="J121" i="7" s="1"/>
  <c r="A108" i="7"/>
  <c r="I121" i="7" s="1"/>
  <c r="I125" i="7" s="1"/>
  <c r="E97" i="7"/>
  <c r="C97" i="7"/>
  <c r="I88" i="7"/>
  <c r="C51" i="7"/>
  <c r="D49" i="7"/>
  <c r="D40" i="7"/>
  <c r="C42" i="7" s="1"/>
  <c r="D31" i="7"/>
  <c r="C33" i="7" s="1"/>
  <c r="E208" i="5"/>
  <c r="J189" i="5"/>
  <c r="I192" i="5" s="1"/>
  <c r="K168" i="5"/>
  <c r="D164" i="5"/>
  <c r="N163" i="5"/>
  <c r="L168" i="5" s="1"/>
  <c r="K171" i="5" s="1"/>
  <c r="D153" i="5"/>
  <c r="D144" i="5"/>
  <c r="E181" i="4"/>
  <c r="D118" i="4"/>
  <c r="D120" i="4" s="1"/>
  <c r="D109" i="4"/>
  <c r="D111" i="4" s="1"/>
  <c r="D101" i="4"/>
  <c r="D92" i="4"/>
  <c r="D94" i="4" s="1"/>
  <c r="H79" i="4"/>
  <c r="B71" i="4"/>
  <c r="H81" i="4" s="1"/>
  <c r="D208" i="3"/>
  <c r="I190" i="3"/>
  <c r="I176" i="3"/>
  <c r="H169" i="3"/>
  <c r="D160" i="3" s="1"/>
  <c r="A158" i="3"/>
  <c r="G140" i="3"/>
  <c r="J135" i="3"/>
  <c r="A123" i="3"/>
  <c r="I135" i="3" s="1"/>
  <c r="D108" i="3"/>
  <c r="D110" i="3" s="1"/>
  <c r="D106" i="3"/>
  <c r="D104" i="3"/>
  <c r="D95" i="3"/>
  <c r="D93" i="3"/>
  <c r="D97" i="3" s="1"/>
  <c r="D83" i="3"/>
  <c r="D85" i="3" s="1"/>
  <c r="D87" i="3" s="1"/>
  <c r="D73" i="2"/>
  <c r="I51" i="2"/>
  <c r="I38" i="2" s="1"/>
  <c r="D24" i="2"/>
  <c r="C28" i="2" s="1"/>
  <c r="C14" i="2"/>
  <c r="D17" i="2" s="1"/>
  <c r="H12" i="2"/>
  <c r="H15" i="2" s="1"/>
  <c r="C245" i="1"/>
  <c r="F238" i="1"/>
  <c r="G224" i="1"/>
  <c r="A221" i="1" s="1"/>
  <c r="G223" i="1"/>
  <c r="D186" i="1"/>
  <c r="E188" i="1" s="1"/>
  <c r="D180" i="1"/>
  <c r="D178" i="1"/>
  <c r="E28" i="1"/>
  <c r="A28" i="1"/>
  <c r="J140" i="3" l="1"/>
  <c r="H126" i="8"/>
  <c r="D16" i="2"/>
  <c r="H54" i="2"/>
  <c r="I92" i="2" s="1"/>
  <c r="C27" i="2"/>
  <c r="D30" i="2" s="1"/>
</calcChain>
</file>

<file path=xl/sharedStrings.xml><?xml version="1.0" encoding="utf-8"?>
<sst xmlns="http://schemas.openxmlformats.org/spreadsheetml/2006/main" count="1059" uniqueCount="356">
  <si>
    <t>Caso 35</t>
  </si>
  <si>
    <t>Aplicaciones Informáticas</t>
  </si>
  <si>
    <t>Bancos c/c</t>
  </si>
  <si>
    <t>Caja</t>
  </si>
  <si>
    <t>Clientes</t>
  </si>
  <si>
    <t>Clientes de dudoso cobro</t>
  </si>
  <si>
    <t>Construcciones</t>
  </si>
  <si>
    <t>Efectos comerciales a cobrar</t>
  </si>
  <si>
    <t>Efectos comerciales impagados</t>
  </si>
  <si>
    <t>Equipos para PI</t>
  </si>
  <si>
    <t>Mercaderías</t>
  </si>
  <si>
    <t>Terrenos</t>
  </si>
  <si>
    <t>Compra de mercaderías</t>
  </si>
  <si>
    <t>Gastos Financieros</t>
  </si>
  <si>
    <t>Transportes</t>
  </si>
  <si>
    <t>a</t>
  </si>
  <si>
    <t>Acreedores</t>
  </si>
  <si>
    <t>Amortización Acum. Construcc.</t>
  </si>
  <si>
    <t>Amortización Acum. EPI</t>
  </si>
  <si>
    <t>Capital social</t>
  </si>
  <si>
    <t>x</t>
  </si>
  <si>
    <t>Deudas LP</t>
  </si>
  <si>
    <t>Intereses a pagar</t>
  </si>
  <si>
    <t>Proveedores</t>
  </si>
  <si>
    <t>Reservas</t>
  </si>
  <si>
    <t>Devolución de compras</t>
  </si>
  <si>
    <t>Ventas Mercaderías</t>
  </si>
  <si>
    <t>Efectos comerciales a cobrar = 2000 * 80% = 1600 (efectos comerciales descontados)</t>
  </si>
  <si>
    <t>CESION DE LOS EFECTOS COMERCIALES</t>
  </si>
  <si>
    <t>Efectos comerciales descontados</t>
  </si>
  <si>
    <t>RECEPCIÓN DINERO-ANTICIPADO</t>
  </si>
  <si>
    <t>Gastos financieros</t>
  </si>
  <si>
    <t>Deudas efectos comerciales descontados</t>
  </si>
  <si>
    <t>Venta de mercaderías</t>
  </si>
  <si>
    <t>Clientes de dudoso cobro = 350 * 70% = 245</t>
  </si>
  <si>
    <t>Pérdidas de créditos comerciales incobrables</t>
  </si>
  <si>
    <t>Nóminas y salarios</t>
  </si>
  <si>
    <t xml:space="preserve">Bancos c/c </t>
  </si>
  <si>
    <t>Ingresos financieros</t>
  </si>
  <si>
    <t>Deudores</t>
  </si>
  <si>
    <t>Ingresos por arrendamiento</t>
  </si>
  <si>
    <t>Ingresos anticipados</t>
  </si>
  <si>
    <t>En caso de abonar en el primer mes el pago completo</t>
  </si>
  <si>
    <t>*Periodificacion a fecha 31 diciembre de X5</t>
  </si>
  <si>
    <t>Rappel sobre ventas</t>
  </si>
  <si>
    <t>Prima de seguros</t>
  </si>
  <si>
    <t>Gastos anticipados</t>
  </si>
  <si>
    <t>Deaudas LP = 28000 * 5% = 1400 / 4 (pagadero por trimestres vencidos) = 350</t>
  </si>
  <si>
    <t>Base amortizable resto inmovilizado material =</t>
  </si>
  <si>
    <t>2500 - 100 = 2400</t>
  </si>
  <si>
    <t>DÍGITOS DECRECIENTES</t>
  </si>
  <si>
    <t>Equipos para procesos de información</t>
  </si>
  <si>
    <t>B. Amortizable</t>
  </si>
  <si>
    <t>Vida util</t>
  </si>
  <si>
    <t>2400/(3+2+1)</t>
  </si>
  <si>
    <t>€/dígito</t>
  </si>
  <si>
    <t>400*2 (dígito correspondiente al año)</t>
  </si>
  <si>
    <t xml:space="preserve">Cuota amortización = </t>
  </si>
  <si>
    <t>€ de desgaste</t>
  </si>
  <si>
    <t>Base amortizable inmovilizado intangible = 900 - 0 = 900</t>
  </si>
  <si>
    <t>LINEAL</t>
  </si>
  <si>
    <t>B.Amortizable</t>
  </si>
  <si>
    <t>Vida Util</t>
  </si>
  <si>
    <t>300 * (9/12)</t>
  </si>
  <si>
    <t xml:space="preserve">Amortización del inmovilizado intangible = </t>
  </si>
  <si>
    <t>Amortización inmovilizado material</t>
  </si>
  <si>
    <t>Amortización acumulada construcciones</t>
  </si>
  <si>
    <t>Amortización acumulada EPI</t>
  </si>
  <si>
    <t>Amortización inmovilizado intangible</t>
  </si>
  <si>
    <t>Amortización acumulada APPS</t>
  </si>
  <si>
    <t>Amortización acumulada construcciones = 1200 + 400 = 1600</t>
  </si>
  <si>
    <t>Amortización acumulada EPI= 800 + 1200= 2000</t>
  </si>
  <si>
    <t>Amortización acumulada APPS = 225</t>
  </si>
  <si>
    <t xml:space="preserve">Existencias finales = </t>
  </si>
  <si>
    <t xml:space="preserve">Existencias iniciales = </t>
  </si>
  <si>
    <t>Variación de existencias</t>
  </si>
  <si>
    <t>Variación de Existencias</t>
  </si>
  <si>
    <t>Mercaderias</t>
  </si>
  <si>
    <t>(ingreso)</t>
  </si>
  <si>
    <t>Gastos</t>
  </si>
  <si>
    <t>Resultado del ejercicio</t>
  </si>
  <si>
    <t xml:space="preserve">Compras de Mercaderías </t>
  </si>
  <si>
    <t>Perdidas por creditos comerciales incobrables</t>
  </si>
  <si>
    <t>Nominas y salarios</t>
  </si>
  <si>
    <t>Amortacización inmovilizado material</t>
  </si>
  <si>
    <t>Ingresos</t>
  </si>
  <si>
    <t>Variacion de existencias</t>
  </si>
  <si>
    <t>Ingresos por arrendamientos</t>
  </si>
  <si>
    <t>Venta de mercaderias</t>
  </si>
  <si>
    <t>Devolucion de compras</t>
  </si>
  <si>
    <t>Beneficios</t>
  </si>
  <si>
    <t>€</t>
  </si>
  <si>
    <t>1 de enero X7</t>
  </si>
  <si>
    <t>Amortización</t>
  </si>
  <si>
    <t>Elementos de transporte</t>
  </si>
  <si>
    <t>Base amortizable elementos de tranasporte = 25000- 0 = 25000</t>
  </si>
  <si>
    <t>Base de amortización</t>
  </si>
  <si>
    <t>25000 - 0 = 25000</t>
  </si>
  <si>
    <t>Vida util = 100000 km</t>
  </si>
  <si>
    <t>u.m/km</t>
  </si>
  <si>
    <t xml:space="preserve">Depreciacion por km </t>
  </si>
  <si>
    <t>Amortización acumulada =</t>
  </si>
  <si>
    <t>X5</t>
  </si>
  <si>
    <t xml:space="preserve">Valor contable elementos de transporte = </t>
  </si>
  <si>
    <t>X6</t>
  </si>
  <si>
    <t>Base amortizable aplicaciones informaticas = 2200- 200 = 2000</t>
  </si>
  <si>
    <t>años</t>
  </si>
  <si>
    <t>u.m/año</t>
  </si>
  <si>
    <t xml:space="preserve">Valor contable elementos de Aplicaciones Informaticas = </t>
  </si>
  <si>
    <t>Balance de situacion</t>
  </si>
  <si>
    <t>ACTIVO</t>
  </si>
  <si>
    <t>PATRIMONIO NETO</t>
  </si>
  <si>
    <t>ACTIVO NO CORRIENTE</t>
  </si>
  <si>
    <t>Capital Social</t>
  </si>
  <si>
    <t>Inmovilizado Intangible</t>
  </si>
  <si>
    <t>Aplicaciones Informaticas</t>
  </si>
  <si>
    <t>PASIVO NO CORRIENTE</t>
  </si>
  <si>
    <t>Inmovilizado Material</t>
  </si>
  <si>
    <t>Deudas l/p con entidades de crédito</t>
  </si>
  <si>
    <t>Terrenos y bienes naturales</t>
  </si>
  <si>
    <t>PASIVO CORRIENTE</t>
  </si>
  <si>
    <t>Elementos de Transporte</t>
  </si>
  <si>
    <t>Inversiones Financieras L/P</t>
  </si>
  <si>
    <t>Deudas por efectos comerciales</t>
  </si>
  <si>
    <t>Ingresos anticipidados</t>
  </si>
  <si>
    <t>Inversiones financieras l/p en instrumentos de pratimonio</t>
  </si>
  <si>
    <t>TOTAL=</t>
  </si>
  <si>
    <t>ACTIVO CORRIENTE</t>
  </si>
  <si>
    <t>Realizable condicionado</t>
  </si>
  <si>
    <t xml:space="preserve">Capital Social </t>
  </si>
  <si>
    <t>Realizable cierto</t>
  </si>
  <si>
    <t xml:space="preserve">Clientes </t>
  </si>
  <si>
    <t xml:space="preserve">Créditos a c/p </t>
  </si>
  <si>
    <t>Disponible</t>
  </si>
  <si>
    <t xml:space="preserve">TOTAL = </t>
  </si>
  <si>
    <t>ASIENTO DE APERTURA</t>
  </si>
  <si>
    <t>Resultado del Ejercicio</t>
  </si>
  <si>
    <t>Compra de Mercaderias</t>
  </si>
  <si>
    <t>Efecto comercial a pagar</t>
  </si>
  <si>
    <t>Efectos Comerciales a cobrar</t>
  </si>
  <si>
    <t>Arrendamientos y canones</t>
  </si>
  <si>
    <t>Pérdidas por créditos comerciales incobrables</t>
  </si>
  <si>
    <t>Devolucion por compra</t>
  </si>
  <si>
    <t>Gastos periodicos atipicos</t>
  </si>
  <si>
    <t>Periodificación</t>
  </si>
  <si>
    <t>Publicidad, propaganda y rel. publicas</t>
  </si>
  <si>
    <t>Ingresos por Arrendamientos</t>
  </si>
  <si>
    <t>Ingresos por Arrendamiento</t>
  </si>
  <si>
    <t>Ingresos Anticipados</t>
  </si>
  <si>
    <t>Existencias Iniciales</t>
  </si>
  <si>
    <t>Existencias Finales</t>
  </si>
  <si>
    <t>Variacion de Existencias</t>
  </si>
  <si>
    <t>Base amortizable Elementos de Transporte = 20000 - 0 = 20000</t>
  </si>
  <si>
    <t>Amortizacion acumulada (TOTAL) =</t>
  </si>
  <si>
    <t>u.m</t>
  </si>
  <si>
    <t>valor contable =</t>
  </si>
  <si>
    <t>Base amortizable Construcciones = 50000 - 0 = 50000</t>
  </si>
  <si>
    <t>anual</t>
  </si>
  <si>
    <t>Amortizacion Acumulada (TOTAL) =</t>
  </si>
  <si>
    <t>Valor contable =</t>
  </si>
  <si>
    <t>Base amortizable Aplicaciones Informáticas = 2000 - 200 = 1800</t>
  </si>
  <si>
    <t>Números Dígitos Decrecientes</t>
  </si>
  <si>
    <t>u.m/digito</t>
  </si>
  <si>
    <t xml:space="preserve">Desgaste </t>
  </si>
  <si>
    <t xml:space="preserve">Amortización Inmovilizado Material </t>
  </si>
  <si>
    <t>Amortizacion Acumulada Construcciones</t>
  </si>
  <si>
    <t>Amortizacion Acumulada Elementos de Transporte</t>
  </si>
  <si>
    <t>Amortización Inmovilizado Intangible</t>
  </si>
  <si>
    <t>Amortización Acumulada Aplicaciones Informáticas</t>
  </si>
  <si>
    <t>Arrendamientos y Canones</t>
  </si>
  <si>
    <t>Compras de Mercaderias</t>
  </si>
  <si>
    <t>Devolucion de Ventas de Mercaderias</t>
  </si>
  <si>
    <t>Ventas de Mercaderias</t>
  </si>
  <si>
    <t>Rappels por Compra</t>
  </si>
  <si>
    <t>Resultado atípico</t>
  </si>
  <si>
    <t>Prestacion de Servicios</t>
  </si>
  <si>
    <t>Beneficio</t>
  </si>
  <si>
    <t>ASIENTO DE CIERRE</t>
  </si>
  <si>
    <t>Resultado Del Ejercicio</t>
  </si>
  <si>
    <t>Interes a pagar</t>
  </si>
  <si>
    <t>Deudas a l/p con entidades de crédito</t>
  </si>
  <si>
    <t>Amortizacion Acumulada Aplicaciones Informaticas</t>
  </si>
  <si>
    <t>Amortizacion Acumulada Elementos de Transportes</t>
  </si>
  <si>
    <t>Deudas por efectos descontados</t>
  </si>
  <si>
    <t>???</t>
  </si>
  <si>
    <t>TOTAL</t>
  </si>
  <si>
    <t>Clientes dudosos de cobro</t>
  </si>
  <si>
    <t>Capital Social=</t>
  </si>
  <si>
    <t>Efectos en gestion de cobro</t>
  </si>
  <si>
    <t>Gastos Anticipados</t>
  </si>
  <si>
    <t>Balance situacion final:</t>
  </si>
  <si>
    <t>Efectos comerciales en gestion de cobro</t>
  </si>
  <si>
    <t>Asiento de apertura</t>
  </si>
  <si>
    <t>PERDON RIQUELME</t>
  </si>
  <si>
    <t>LIBRO DIARIO</t>
  </si>
  <si>
    <t xml:space="preserve">Reservas </t>
  </si>
  <si>
    <t xml:space="preserve">Efectos comerciales a pagar </t>
  </si>
  <si>
    <t xml:space="preserve">Efectos comerciales a cobrar </t>
  </si>
  <si>
    <t>Ingresos FInancieros</t>
  </si>
  <si>
    <t>Venta de Mercaderias</t>
  </si>
  <si>
    <t>Descontados</t>
  </si>
  <si>
    <t>Impagados</t>
  </si>
  <si>
    <t>Deudas por efectos comerciales descontados</t>
  </si>
  <si>
    <t>Efectos comerciales Impagados</t>
  </si>
  <si>
    <t>Prestacion de servicios</t>
  </si>
  <si>
    <t>Pérdidas de creditos comerciales incobrables</t>
  </si>
  <si>
    <t xml:space="preserve"> ,</t>
  </si>
  <si>
    <t>Creditos c/p</t>
  </si>
  <si>
    <t>* 4% = 1800</t>
  </si>
  <si>
    <t>1800/4 = 450</t>
  </si>
  <si>
    <t>al trimestre</t>
  </si>
  <si>
    <t>450*2=900</t>
  </si>
  <si>
    <t>CUENTA</t>
  </si>
  <si>
    <t>IMPORTE</t>
  </si>
  <si>
    <t>RESOLUCION DEL BALANCE DE SALDOS</t>
  </si>
  <si>
    <t>Arrendamientos y cánones</t>
  </si>
  <si>
    <t xml:space="preserve">Caja </t>
  </si>
  <si>
    <t>Equipos proceso de información</t>
  </si>
  <si>
    <t>Mobiliario</t>
  </si>
  <si>
    <t>Publicidad y propaganda</t>
  </si>
  <si>
    <t>Devolucion de ventas de Mercaderias</t>
  </si>
  <si>
    <t>Sueldos y Salarios</t>
  </si>
  <si>
    <t>Suministros</t>
  </si>
  <si>
    <t>Ventas de mercaderías</t>
  </si>
  <si>
    <t>TOTAL =</t>
  </si>
  <si>
    <t>Prestaciones de Servicios</t>
  </si>
  <si>
    <t>Efectos comerciales a pagar</t>
  </si>
  <si>
    <t>Deudas a l/p con entidades de credito</t>
  </si>
  <si>
    <t>??</t>
  </si>
  <si>
    <t>Base amortizable Aplicaciones Informáticas = 1000 - 0 = 1000</t>
  </si>
  <si>
    <t>Base amortizable Construcciones = 25200 - 200 = 25000</t>
  </si>
  <si>
    <t>Base amortizable Equipos procesos Informacion = 2000 - 0 = 2000</t>
  </si>
  <si>
    <t>Desgaste</t>
  </si>
  <si>
    <t>Base amortizable Mobiliario = 1500 - 0 = 1500</t>
  </si>
  <si>
    <t>Amortizacion Inmovilizado Material</t>
  </si>
  <si>
    <t>Amortizacion Acumulada Mobiliario</t>
  </si>
  <si>
    <t>Amortizacion Acumulada EPIS</t>
  </si>
  <si>
    <t>Amortizacion Inmovilizado Intangible</t>
  </si>
  <si>
    <t xml:space="preserve">puto mueble bar </t>
  </si>
  <si>
    <t>PERIODIFICACION</t>
  </si>
  <si>
    <t>6000/8= 750</t>
  </si>
  <si>
    <t>40000*0.06 =2400</t>
  </si>
  <si>
    <t>2400/2 =1200</t>
  </si>
  <si>
    <t>3000*0.04=120</t>
  </si>
  <si>
    <t>120/4=30</t>
  </si>
  <si>
    <t>Intereses a cobrar</t>
  </si>
  <si>
    <t>REGULARIZACIÓN</t>
  </si>
  <si>
    <t>Existencias finales</t>
  </si>
  <si>
    <t xml:space="preserve">Existencia iniciales </t>
  </si>
  <si>
    <t>Compra mercaderias</t>
  </si>
  <si>
    <t>Devolucion por venta de mercaderias</t>
  </si>
  <si>
    <t>o</t>
  </si>
  <si>
    <t>10000 * 4% = 400 / 4 (por trimestres vencidos) = 100</t>
  </si>
  <si>
    <t>3000 (pérdida)</t>
  </si>
  <si>
    <t>Base amortizable construcciones = 100000 -0 = 100000</t>
  </si>
  <si>
    <t>RESULTADO DE EJERCICIO</t>
  </si>
  <si>
    <t>2000 + 3000</t>
  </si>
  <si>
    <t xml:space="preserve">POR HACER </t>
  </si>
  <si>
    <t xml:space="preserve">Valor contable elementos de construcciones= </t>
  </si>
  <si>
    <t>Base amortizable EPI = 15500 - 500 = 15000</t>
  </si>
  <si>
    <t>CUOTAS CONSTANTES</t>
  </si>
  <si>
    <t>Devolución de ventas de mercaderías</t>
  </si>
  <si>
    <t>1500 * 8/12</t>
  </si>
  <si>
    <t>Resultado atipico</t>
  </si>
  <si>
    <t xml:space="preserve">Valor contable EPI = </t>
  </si>
  <si>
    <t>Base amortiza API = 3000 -0 = 3000</t>
  </si>
  <si>
    <t>NÚMEROS DÍGITOS DECRECIENTES</t>
  </si>
  <si>
    <t>Ventas de mercaderias</t>
  </si>
  <si>
    <t>(3+2+1)</t>
  </si>
  <si>
    <t>Rappels sobre compras</t>
  </si>
  <si>
    <t>Prestación de servicios</t>
  </si>
  <si>
    <t>500 * 3</t>
  </si>
  <si>
    <t xml:space="preserve">Valor contable de API = </t>
  </si>
  <si>
    <t>Pérdidas</t>
  </si>
  <si>
    <t>¿?</t>
  </si>
  <si>
    <t>.(3450)</t>
  </si>
  <si>
    <t>Equipos de procesos informaticos</t>
  </si>
  <si>
    <t>Creditos a L/P</t>
  </si>
  <si>
    <t>efectos impagados</t>
  </si>
  <si>
    <t>PERIODIFICACIÓN</t>
  </si>
  <si>
    <t>AMORTIZACIÓN</t>
  </si>
  <si>
    <t>Base amortización inm. intang. =</t>
  </si>
  <si>
    <t>4200 -200 =</t>
  </si>
  <si>
    <t>Cuota amortización =</t>
  </si>
  <si>
    <t>4200 - 400 =</t>
  </si>
  <si>
    <t>Base amortización inm. mat. =</t>
  </si>
  <si>
    <t>Cuota amortización anual =</t>
  </si>
  <si>
    <t>80000 - 1200 =</t>
  </si>
  <si>
    <t>Amortizaciones</t>
  </si>
  <si>
    <t>Base amortizable Propiedad Industrial = 2100 -100 = 2000</t>
  </si>
  <si>
    <t>NUMERO DIGITOS DECRECIENTES</t>
  </si>
  <si>
    <t>(4+3+2+1)</t>
  </si>
  <si>
    <t>Base amortizable Maquinarias = 10500 -0 = 10500</t>
  </si>
  <si>
    <t>horas</t>
  </si>
  <si>
    <t>u.m/hora</t>
  </si>
  <si>
    <t>Base amortizable Mobiliario = 3100 -100 = 3000</t>
  </si>
  <si>
    <t>Amortizacion Acumulada de Propiedad Industrial</t>
  </si>
  <si>
    <t>Amortizacion de Inmovilizado Material</t>
  </si>
  <si>
    <t>Amortizacion Acumulada de Mobiliario</t>
  </si>
  <si>
    <t>Amortizacion Acumulada de Maquinarias</t>
  </si>
  <si>
    <t>Amortizacion de Inmovilizado Intangible</t>
  </si>
  <si>
    <t>Periodificacion</t>
  </si>
  <si>
    <t>Regularizacion</t>
  </si>
  <si>
    <t>Mercaderias Iniciales</t>
  </si>
  <si>
    <t>Mercaderias finales</t>
  </si>
  <si>
    <t>30000*0.03= 900um/año</t>
  </si>
  <si>
    <t>um/semestre</t>
  </si>
  <si>
    <t>um/mes</t>
  </si>
  <si>
    <t>Primas de Seguros</t>
  </si>
  <si>
    <t>Compra de mercaderias</t>
  </si>
  <si>
    <t>Rappels por compra</t>
  </si>
  <si>
    <t>Perdidas</t>
  </si>
  <si>
    <t>.(1695)</t>
  </si>
  <si>
    <t>Propiedad Industrial</t>
  </si>
  <si>
    <t>Maquinaria</t>
  </si>
  <si>
    <t>Creditos l/p</t>
  </si>
  <si>
    <t>Inversiones financieras a c/p en instrumentos de patrimonio</t>
  </si>
  <si>
    <t>empujad</t>
  </si>
  <si>
    <t>al pozo</t>
  </si>
  <si>
    <t>METODO ESPECULATIVO</t>
  </si>
  <si>
    <t>METODO ADMINISTRATIVO</t>
  </si>
  <si>
    <t>26000 - 22000 = 4000</t>
  </si>
  <si>
    <t>Resultado de la Explotacion</t>
  </si>
  <si>
    <t>Resultado explotacion</t>
  </si>
  <si>
    <t>Deudas l/p con entidades de credito</t>
  </si>
  <si>
    <t>Efectos Comerciales en gestion de cobro</t>
  </si>
  <si>
    <t>https://docs.google.com/spreadsheets/d/1oZ75aTlVn9Ql38hmNSTvA1XdYluV4O7VpiPcLMecCPo/edit#gid=986796429&amp;range=B267</t>
  </si>
  <si>
    <t>https://docs.google.com/spreadsheets/d/1oZ75aTlVn9Ql38hmNSTvA1XdYluV4O7VpiPcLMecCPo/edit#gid=986796429&amp;range=B268</t>
  </si>
  <si>
    <t>Inversiones financieras a corto plazo en instrumentos de patrimonio</t>
  </si>
  <si>
    <t>60000 * 6% = 3600 um/año</t>
  </si>
  <si>
    <t>3600 / 12 = 300 um/mes</t>
  </si>
  <si>
    <t xml:space="preserve">Arrendamientos y canones </t>
  </si>
  <si>
    <t>Base amortizable Maquinaria = 21000 -1000 = 20000</t>
  </si>
  <si>
    <t>Amortizacion Acumulada de Maquinaria</t>
  </si>
  <si>
    <t>Base amortizable EPIS = 6000</t>
  </si>
  <si>
    <t>Base amortizable APPS = 3000</t>
  </si>
  <si>
    <t xml:space="preserve">Amortizacion de Inmovilizado Material </t>
  </si>
  <si>
    <t>Amortizacion Acumulada de EPIS</t>
  </si>
  <si>
    <t>Amorizacion Acumulada de Maquinaria</t>
  </si>
  <si>
    <t>Amortizacion Acumulada de Aplicaciones Informaticas</t>
  </si>
  <si>
    <t>Existencias iniciales = 3000</t>
  </si>
  <si>
    <t>Existencias finales = 2000</t>
  </si>
  <si>
    <t xml:space="preserve">Variacion de existencias </t>
  </si>
  <si>
    <t>Variaciones de Existencias</t>
  </si>
  <si>
    <t>Rappels sobre ventas</t>
  </si>
  <si>
    <t>Gastos financieras</t>
  </si>
  <si>
    <t>Devolucion por compras</t>
  </si>
  <si>
    <t>20000-19000= 1000</t>
  </si>
  <si>
    <t>Resultado de la explotacion</t>
  </si>
  <si>
    <t>Primas y Seguros</t>
  </si>
  <si>
    <t>4000*6%=240</t>
  </si>
  <si>
    <t>año</t>
  </si>
  <si>
    <t>240/12 = 20</t>
  </si>
  <si>
    <t>mes</t>
  </si>
  <si>
    <t>Ingresos Financieros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</si>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</sst>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>
    <font>
      <sz val="10"/>
      <color rgb="FF000000"/>
      <name val="Arial"/>
    </font>
    <font>
      <sz val="10"/>
      <color theme="1"/>
      <name val="Arial"/>
    </font>
    <font>
      <sz val="10"/>
      <color theme="6"/>
      <name val="Arial"/>
    </font>
    <font>
      <b/>
      <sz val="10"/>
      <color theme="1"/>
      <name val="Arial"/>
    </font>
    <font>
      <i/>
      <sz val="10"/>
      <color theme="1"/>
      <name val="Arial"/>
    </font>
    <font>
      <sz val="11"/>
      <color rgb="FF000000"/>
      <name val="Inconsolata"/>
    </font>
    <font>
      <b/>
      <sz val="14"/>
      <color theme="1"/>
      <name val="Arial"/>
    </font>
    <font>
      <b/>
      <sz val="11"/>
      <color theme="1"/>
      <name val="Arial"/>
    </font>
    <font>
      <sz val="8"/>
      <color rgb="FF000000"/>
      <name val="Arial"/>
    </font>
    <font>
      <sz val="18"/>
      <color theme="1"/>
      <name val="Pacifico"/>
    </font>
    <font>
      <sz val="10"/>
      <color rgb="FF000000"/>
      <name val="Arial"/>
    </font>
    <font>
      <strike/>
      <sz val="10"/>
      <color rgb="FFFFFF00"/>
      <name val="Arial"/>
    </font>
    <font>
      <b/>
      <sz val="11"/>
      <color rgb="FF000000"/>
      <name val="Calibri"/>
    </font>
    <font>
      <sz val="11"/>
      <color rgb="FF000000"/>
      <name val="Calibri"/>
    </font>
    <font>
      <sz val="10"/>
      <name val="Arial"/>
    </font>
    <font>
      <u/>
      <sz val="10"/>
      <color rgb="FF0000FF"/>
      <name val="Arial"/>
    </font>
  </fonts>
  <fills count="7">
    <fill>
      <patternFill patternType="none"/>
    </fill>
    <fill>
      <patternFill patternType="gray125"/>
    </fill>
    <fill>
      <patternFill patternType="solid">
        <fgColor rgb="FFFF0000"/>
        <bgColor rgb="FFFF0000"/>
      </patternFill>
    </fill>
    <fill>
      <patternFill patternType="solid">
        <fgColor rgb="FF00FF00"/>
        <bgColor rgb="FF00FF00"/>
      </patternFill>
    </fill>
    <fill>
      <patternFill patternType="solid">
        <fgColor rgb="FFFFFFFF"/>
        <bgColor rgb="FFFFFFFF"/>
      </patternFill>
    </fill>
    <fill>
      <patternFill patternType="solid">
        <fgColor rgb="FFF2F2F2"/>
        <bgColor rgb="FFF2F2F2"/>
      </patternFill>
    </fill>
    <fill>
      <patternFill patternType="solid">
        <fgColor rgb="FFFF9900"/>
        <bgColor rgb="FFFF9900"/>
      </patternFill>
    </fill>
  </fills>
  <borders count="14">
    <border>
      <left/>
      <right/>
      <top/>
      <bottom/>
      <diagonal/>
    </border>
    <border>
      <left/>
      <right/>
      <top style="thin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12">
    <xf numFmtId="0" fontId="0" fillId="0" borderId="0" xfId="0" applyFont="1" applyAlignment="1"/>
    <xf numFmtId="0" fontId="1" fillId="0" borderId="0" xfId="0" applyFont="1" applyAlignment="1"/>
    <xf numFmtId="0" fontId="1" fillId="0" borderId="0" xfId="0" applyFont="1" applyAlignment="1">
      <alignment horizontal="center"/>
    </xf>
    <xf numFmtId="0" fontId="2" fillId="0" borderId="0" xfId="0" applyFont="1" applyAlignment="1"/>
    <xf numFmtId="0" fontId="2" fillId="0" borderId="1" xfId="0" applyFont="1" applyBorder="1"/>
    <xf numFmtId="0" fontId="1" fillId="0" borderId="1" xfId="0" applyFont="1" applyBorder="1"/>
    <xf numFmtId="0" fontId="1" fillId="0" borderId="0" xfId="0" applyFont="1" applyAlignment="1"/>
    <xf numFmtId="0" fontId="1" fillId="0" borderId="0" xfId="0" applyFont="1" applyAlignment="1"/>
    <xf numFmtId="0" fontId="1" fillId="0" borderId="0" xfId="0" applyFont="1" applyAlignment="1">
      <alignment horizontal="right"/>
    </xf>
    <xf numFmtId="0" fontId="1" fillId="0" borderId="1" xfId="0" applyFont="1" applyBorder="1" applyAlignment="1"/>
    <xf numFmtId="0" fontId="1" fillId="0" borderId="1" xfId="0" applyFont="1" applyBorder="1" applyAlignment="1"/>
    <xf numFmtId="0" fontId="1" fillId="0" borderId="2" xfId="0" applyFont="1" applyBorder="1" applyAlignment="1"/>
    <xf numFmtId="0" fontId="1" fillId="0" borderId="2" xfId="0" applyFont="1" applyBorder="1" applyAlignment="1"/>
    <xf numFmtId="0" fontId="1" fillId="2" borderId="0" xfId="0" applyFont="1" applyFill="1" applyAlignment="1"/>
    <xf numFmtId="0" fontId="1" fillId="0" borderId="1" xfId="0" applyFont="1" applyBorder="1" applyAlignment="1"/>
    <xf numFmtId="0" fontId="1" fillId="0" borderId="2" xfId="0" applyFont="1" applyBorder="1"/>
    <xf numFmtId="0" fontId="1" fillId="0" borderId="2" xfId="0" applyFont="1" applyBorder="1" applyAlignment="1"/>
    <xf numFmtId="0" fontId="1" fillId="3" borderId="2" xfId="0" applyFont="1" applyFill="1" applyBorder="1" applyAlignment="1"/>
    <xf numFmtId="0" fontId="1" fillId="2" borderId="0" xfId="0" applyFont="1" applyFill="1" applyAlignment="1"/>
    <xf numFmtId="0" fontId="1" fillId="2" borderId="1" xfId="0" applyFont="1" applyFill="1" applyBorder="1" applyAlignment="1"/>
    <xf numFmtId="0" fontId="1" fillId="0" borderId="0" xfId="0" applyFont="1" applyAlignment="1">
      <alignment horizontal="left"/>
    </xf>
    <xf numFmtId="0" fontId="1" fillId="3" borderId="0" xfId="0" applyFont="1" applyFill="1" applyAlignment="1"/>
    <xf numFmtId="0" fontId="1" fillId="3" borderId="0" xfId="0" applyFont="1" applyFill="1"/>
    <xf numFmtId="0" fontId="3" fillId="0" borderId="0" xfId="0" applyFont="1" applyAlignment="1"/>
    <xf numFmtId="0" fontId="4" fillId="0" borderId="0" xfId="0" applyFont="1" applyAlignment="1"/>
    <xf numFmtId="0" fontId="4" fillId="0" borderId="1" xfId="0" applyFont="1" applyBorder="1" applyAlignment="1"/>
    <xf numFmtId="0" fontId="4" fillId="0" borderId="1" xfId="0" applyFont="1" applyBorder="1"/>
    <xf numFmtId="0" fontId="4" fillId="0" borderId="0" xfId="0" applyFont="1"/>
    <xf numFmtId="0" fontId="4" fillId="0" borderId="2" xfId="0" applyFont="1" applyBorder="1"/>
    <xf numFmtId="0" fontId="4" fillId="0" borderId="2" xfId="0" applyFont="1" applyBorder="1" applyAlignment="1"/>
    <xf numFmtId="0" fontId="1" fillId="2" borderId="2" xfId="0" applyFont="1" applyFill="1" applyBorder="1" applyAlignment="1"/>
    <xf numFmtId="0" fontId="1" fillId="0" borderId="0" xfId="0" applyFont="1"/>
    <xf numFmtId="0" fontId="3" fillId="2" borderId="0" xfId="0" applyFont="1" applyFill="1"/>
    <xf numFmtId="0" fontId="3" fillId="2" borderId="0" xfId="0" applyFont="1" applyFill="1" applyAlignment="1"/>
    <xf numFmtId="0" fontId="5" fillId="4" borderId="0" xfId="0" applyFont="1" applyFill="1" applyAlignment="1"/>
    <xf numFmtId="0" fontId="1" fillId="0" borderId="3" xfId="0" applyFont="1" applyBorder="1" applyAlignment="1"/>
    <xf numFmtId="0" fontId="1" fillId="0" borderId="4" xfId="0" applyFont="1" applyBorder="1" applyAlignment="1"/>
    <xf numFmtId="0" fontId="1" fillId="0" borderId="5" xfId="0" applyFont="1" applyBorder="1" applyAlignment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5" xfId="0" applyFont="1" applyBorder="1"/>
    <xf numFmtId="0" fontId="6" fillId="0" borderId="0" xfId="0" applyFont="1" applyAlignment="1"/>
    <xf numFmtId="0" fontId="7" fillId="0" borderId="0" xfId="0" applyFont="1"/>
    <xf numFmtId="0" fontId="7" fillId="0" borderId="0" xfId="0" applyFont="1" applyAlignment="1"/>
    <xf numFmtId="0" fontId="3" fillId="0" borderId="0" xfId="0" applyFont="1"/>
    <xf numFmtId="0" fontId="1" fillId="0" borderId="0" xfId="0" applyFont="1" applyAlignment="1">
      <alignment wrapText="1"/>
    </xf>
    <xf numFmtId="0" fontId="1" fillId="0" borderId="0" xfId="0" applyFont="1" applyAlignment="1"/>
    <xf numFmtId="0" fontId="1" fillId="0" borderId="9" xfId="0" applyFont="1" applyBorder="1" applyAlignment="1"/>
    <xf numFmtId="0" fontId="1" fillId="0" borderId="9" xfId="0" applyFont="1" applyBorder="1" applyAlignment="1"/>
    <xf numFmtId="0" fontId="1" fillId="0" borderId="10" xfId="0" applyFont="1" applyBorder="1" applyAlignment="1"/>
    <xf numFmtId="0" fontId="1" fillId="0" borderId="2" xfId="0" applyFont="1" applyBorder="1" applyAlignment="1">
      <alignment horizontal="right"/>
    </xf>
    <xf numFmtId="0" fontId="1" fillId="2" borderId="1" xfId="0" applyFont="1" applyFill="1" applyBorder="1"/>
    <xf numFmtId="0" fontId="1" fillId="3" borderId="2" xfId="0" applyFont="1" applyFill="1" applyBorder="1"/>
    <xf numFmtId="0" fontId="1" fillId="2" borderId="0" xfId="0" applyFont="1" applyFill="1"/>
    <xf numFmtId="0" fontId="8" fillId="5" borderId="0" xfId="0" applyFont="1" applyFill="1" applyAlignment="1"/>
    <xf numFmtId="0" fontId="1" fillId="0" borderId="2" xfId="0" applyFont="1" applyBorder="1" applyAlignment="1">
      <alignment horizontal="right"/>
    </xf>
    <xf numFmtId="0" fontId="1" fillId="0" borderId="11" xfId="0" applyFont="1" applyBorder="1" applyAlignment="1"/>
    <xf numFmtId="0" fontId="1" fillId="0" borderId="12" xfId="0" applyFont="1" applyBorder="1" applyAlignment="1"/>
    <xf numFmtId="0" fontId="1" fillId="0" borderId="6" xfId="0" applyFont="1" applyBorder="1" applyAlignment="1"/>
    <xf numFmtId="0" fontId="1" fillId="4" borderId="0" xfId="0" applyFont="1" applyFill="1"/>
    <xf numFmtId="0" fontId="1" fillId="0" borderId="0" xfId="0" applyFont="1" applyAlignment="1">
      <alignment horizontal="right"/>
    </xf>
    <xf numFmtId="9" fontId="1" fillId="0" borderId="0" xfId="0" applyNumberFormat="1" applyFont="1" applyAlignment="1"/>
    <xf numFmtId="0" fontId="1" fillId="4" borderId="0" xfId="0" applyFont="1" applyFill="1" applyAlignment="1"/>
    <xf numFmtId="0" fontId="1" fillId="0" borderId="3" xfId="0" applyFont="1" applyBorder="1"/>
    <xf numFmtId="0" fontId="1" fillId="0" borderId="4" xfId="0" applyFont="1" applyBorder="1"/>
    <xf numFmtId="0" fontId="9" fillId="0" borderId="0" xfId="0" applyFont="1" applyAlignment="1"/>
    <xf numFmtId="0" fontId="9" fillId="0" borderId="0" xfId="0" applyFont="1"/>
    <xf numFmtId="0" fontId="1" fillId="2" borderId="2" xfId="0" applyFont="1" applyFill="1" applyBorder="1"/>
    <xf numFmtId="0" fontId="1" fillId="0" borderId="8" xfId="0" applyFont="1" applyBorder="1" applyAlignment="1"/>
    <xf numFmtId="0" fontId="1" fillId="6" borderId="3" xfId="0" applyFont="1" applyFill="1" applyBorder="1" applyAlignment="1"/>
    <xf numFmtId="0" fontId="1" fillId="0" borderId="13" xfId="0" applyFont="1" applyBorder="1" applyAlignment="1">
      <alignment horizontal="center"/>
    </xf>
    <xf numFmtId="0" fontId="3" fillId="4" borderId="0" xfId="0" applyFont="1" applyFill="1"/>
    <xf numFmtId="0" fontId="1" fillId="3" borderId="1" xfId="0" applyFont="1" applyFill="1" applyBorder="1" applyAlignment="1"/>
    <xf numFmtId="0" fontId="1" fillId="3" borderId="1" xfId="0" applyFont="1" applyFill="1" applyBorder="1"/>
    <xf numFmtId="0" fontId="1" fillId="2" borderId="5" xfId="0" applyFont="1" applyFill="1" applyBorder="1" applyAlignment="1"/>
    <xf numFmtId="0" fontId="10" fillId="4" borderId="1" xfId="0" applyFont="1" applyFill="1" applyBorder="1" applyAlignment="1">
      <alignment horizontal="left"/>
    </xf>
    <xf numFmtId="0" fontId="10" fillId="4" borderId="2" xfId="0" applyFont="1" applyFill="1" applyBorder="1" applyAlignment="1">
      <alignment horizontal="left"/>
    </xf>
    <xf numFmtId="0" fontId="11" fillId="0" borderId="0" xfId="0" applyFont="1"/>
    <xf numFmtId="0" fontId="1" fillId="0" borderId="9" xfId="0" applyFont="1" applyBorder="1" applyAlignment="1"/>
    <xf numFmtId="0" fontId="1" fillId="0" borderId="0" xfId="0" applyFont="1" applyAlignment="1"/>
    <xf numFmtId="0" fontId="1" fillId="0" borderId="0" xfId="0" applyFont="1" applyAlignment="1">
      <alignment horizontal="right"/>
    </xf>
    <xf numFmtId="0" fontId="3" fillId="0" borderId="0" xfId="0" applyFont="1" applyAlignment="1">
      <alignment horizontal="right"/>
    </xf>
    <xf numFmtId="0" fontId="1" fillId="2" borderId="0" xfId="0" applyFont="1" applyFill="1" applyAlignment="1">
      <alignment horizontal="right"/>
    </xf>
    <xf numFmtId="0" fontId="13" fillId="0" borderId="0" xfId="0" applyFont="1" applyAlignment="1"/>
    <xf numFmtId="0" fontId="13" fillId="0" borderId="0" xfId="0" applyFont="1" applyAlignment="1">
      <alignment horizontal="left"/>
    </xf>
    <xf numFmtId="0" fontId="13" fillId="0" borderId="0" xfId="0" applyFont="1" applyAlignment="1">
      <alignment horizontal="right"/>
    </xf>
    <xf numFmtId="0" fontId="13" fillId="0" borderId="0" xfId="0" applyFont="1" applyAlignment="1"/>
    <xf numFmtId="0" fontId="13" fillId="0" borderId="2" xfId="0" applyFont="1" applyBorder="1" applyAlignment="1"/>
    <xf numFmtId="0" fontId="13" fillId="0" borderId="2" xfId="0" applyFont="1" applyBorder="1" applyAlignment="1"/>
    <xf numFmtId="0" fontId="14" fillId="0" borderId="2" xfId="0" applyFont="1" applyBorder="1"/>
    <xf numFmtId="0" fontId="1" fillId="6" borderId="5" xfId="0" applyFont="1" applyFill="1" applyBorder="1" applyAlignment="1"/>
    <xf numFmtId="0" fontId="1" fillId="2" borderId="5" xfId="0" applyFont="1" applyFill="1" applyBorder="1"/>
    <xf numFmtId="0" fontId="1" fillId="4" borderId="1" xfId="0" applyFont="1" applyFill="1" applyBorder="1" applyAlignment="1"/>
    <xf numFmtId="0" fontId="15" fillId="0" borderId="0" xfId="0" applyFont="1" applyAlignment="1"/>
    <xf numFmtId="0" fontId="1" fillId="3" borderId="6" xfId="0" applyFont="1" applyFill="1" applyBorder="1" applyAlignment="1"/>
    <xf numFmtId="0" fontId="1" fillId="0" borderId="13" xfId="0" applyFont="1" applyBorder="1" applyAlignment="1"/>
    <xf numFmtId="0" fontId="14" fillId="2" borderId="1" xfId="0" applyFont="1" applyFill="1" applyBorder="1" applyAlignment="1"/>
    <xf numFmtId="0" fontId="14" fillId="3" borderId="2" xfId="0" applyFont="1" applyFill="1" applyBorder="1" applyAlignment="1"/>
    <xf numFmtId="0" fontId="14" fillId="2" borderId="0" xfId="0" applyFont="1" applyFill="1" applyAlignment="1"/>
    <xf numFmtId="0" fontId="14" fillId="0" borderId="0" xfId="0" applyFont="1" applyAlignment="1"/>
    <xf numFmtId="0" fontId="14" fillId="0" borderId="1" xfId="0" applyFont="1" applyBorder="1" applyAlignment="1"/>
    <xf numFmtId="0" fontId="14" fillId="0" borderId="1" xfId="0" applyFont="1" applyBorder="1"/>
    <xf numFmtId="0" fontId="14" fillId="0" borderId="2" xfId="0" applyFont="1" applyBorder="1" applyAlignment="1"/>
    <xf numFmtId="0" fontId="14" fillId="3" borderId="2" xfId="0" applyFont="1" applyFill="1" applyBorder="1"/>
    <xf numFmtId="0" fontId="1" fillId="0" borderId="0" xfId="0" applyFont="1" applyAlignment="1">
      <alignment horizontal="center"/>
    </xf>
    <xf numFmtId="0" fontId="0" fillId="0" borderId="0" xfId="0" applyFont="1" applyAlignment="1"/>
    <xf numFmtId="0" fontId="1" fillId="2" borderId="0" xfId="0" applyFont="1" applyFill="1" applyAlignment="1">
      <alignment horizontal="center"/>
    </xf>
    <xf numFmtId="0" fontId="12" fillId="0" borderId="0" xfId="0" applyFont="1" applyAlignment="1"/>
    <xf numFmtId="0" fontId="13" fillId="0" borderId="0" xfId="0" applyFont="1" applyAlignment="1"/>
    <xf numFmtId="0" fontId="13" fillId="0" borderId="2" xfId="0" applyFont="1" applyBorder="1" applyAlignment="1"/>
    <xf numFmtId="0" fontId="14" fillId="0" borderId="2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13" Type="http://schemas.openxmlformats.org/officeDocument/2006/relationships/image" Target="../media/image35.png"/><Relationship Id="rId18" Type="http://schemas.openxmlformats.org/officeDocument/2006/relationships/image" Target="../media/image40.png"/><Relationship Id="rId3" Type="http://schemas.openxmlformats.org/officeDocument/2006/relationships/image" Target="../media/image25.png"/><Relationship Id="rId21" Type="http://schemas.openxmlformats.org/officeDocument/2006/relationships/image" Target="../media/image43.png"/><Relationship Id="rId7" Type="http://schemas.openxmlformats.org/officeDocument/2006/relationships/image" Target="../media/image29.png"/><Relationship Id="rId12" Type="http://schemas.openxmlformats.org/officeDocument/2006/relationships/image" Target="../media/image34.png"/><Relationship Id="rId17" Type="http://schemas.openxmlformats.org/officeDocument/2006/relationships/image" Target="../media/image39.png"/><Relationship Id="rId2" Type="http://schemas.openxmlformats.org/officeDocument/2006/relationships/image" Target="../media/image24.png"/><Relationship Id="rId16" Type="http://schemas.openxmlformats.org/officeDocument/2006/relationships/image" Target="../media/image38.png"/><Relationship Id="rId20" Type="http://schemas.openxmlformats.org/officeDocument/2006/relationships/image" Target="../media/image42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11" Type="http://schemas.openxmlformats.org/officeDocument/2006/relationships/image" Target="../media/image33.png"/><Relationship Id="rId5" Type="http://schemas.openxmlformats.org/officeDocument/2006/relationships/image" Target="../media/image27.png"/><Relationship Id="rId15" Type="http://schemas.openxmlformats.org/officeDocument/2006/relationships/image" Target="../media/image37.png"/><Relationship Id="rId23" Type="http://schemas.openxmlformats.org/officeDocument/2006/relationships/image" Target="../media/image45.png"/><Relationship Id="rId10" Type="http://schemas.openxmlformats.org/officeDocument/2006/relationships/image" Target="../media/image32.png"/><Relationship Id="rId19" Type="http://schemas.openxmlformats.org/officeDocument/2006/relationships/image" Target="../media/image41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Relationship Id="rId14" Type="http://schemas.openxmlformats.org/officeDocument/2006/relationships/image" Target="../media/image36.png"/><Relationship Id="rId22" Type="http://schemas.openxmlformats.org/officeDocument/2006/relationships/image" Target="../media/image4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image" Target="../media/image65.pn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" Type="http://schemas.openxmlformats.org/officeDocument/2006/relationships/image" Target="../media/image54.png"/><Relationship Id="rId16" Type="http://schemas.openxmlformats.org/officeDocument/2006/relationships/image" Target="../media/image68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1" Type="http://schemas.openxmlformats.org/officeDocument/2006/relationships/image" Target="../media/image63.png"/><Relationship Id="rId5" Type="http://schemas.openxmlformats.org/officeDocument/2006/relationships/image" Target="../media/image57.png"/><Relationship Id="rId15" Type="http://schemas.openxmlformats.org/officeDocument/2006/relationships/image" Target="../media/image67.png"/><Relationship Id="rId10" Type="http://schemas.openxmlformats.org/officeDocument/2006/relationships/image" Target="../media/image6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Relationship Id="rId14" Type="http://schemas.openxmlformats.org/officeDocument/2006/relationships/image" Target="../media/image6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86.png"/><Relationship Id="rId18" Type="http://schemas.openxmlformats.org/officeDocument/2006/relationships/image" Target="../media/image91.png"/><Relationship Id="rId3" Type="http://schemas.openxmlformats.org/officeDocument/2006/relationships/image" Target="../media/image78.png"/><Relationship Id="rId7" Type="http://schemas.openxmlformats.org/officeDocument/2006/relationships/image" Target="../media/image36.png"/><Relationship Id="rId12" Type="http://schemas.openxmlformats.org/officeDocument/2006/relationships/image" Target="../media/image85.png"/><Relationship Id="rId17" Type="http://schemas.openxmlformats.org/officeDocument/2006/relationships/image" Target="../media/image90.png"/><Relationship Id="rId2" Type="http://schemas.openxmlformats.org/officeDocument/2006/relationships/image" Target="../media/image77.png"/><Relationship Id="rId16" Type="http://schemas.openxmlformats.org/officeDocument/2006/relationships/image" Target="../media/image89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11" Type="http://schemas.openxmlformats.org/officeDocument/2006/relationships/image" Target="../media/image84.png"/><Relationship Id="rId5" Type="http://schemas.openxmlformats.org/officeDocument/2006/relationships/image" Target="../media/image80.png"/><Relationship Id="rId15" Type="http://schemas.openxmlformats.org/officeDocument/2006/relationships/image" Target="../media/image88.png"/><Relationship Id="rId10" Type="http://schemas.openxmlformats.org/officeDocument/2006/relationships/image" Target="../media/image83.png"/><Relationship Id="rId4" Type="http://schemas.openxmlformats.org/officeDocument/2006/relationships/image" Target="../media/image79.png"/><Relationship Id="rId9" Type="http://schemas.openxmlformats.org/officeDocument/2006/relationships/image" Target="../media/image82.png"/><Relationship Id="rId14" Type="http://schemas.openxmlformats.org/officeDocument/2006/relationships/image" Target="../media/image8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png"/><Relationship Id="rId13" Type="http://schemas.openxmlformats.org/officeDocument/2006/relationships/image" Target="../media/image104.png"/><Relationship Id="rId18" Type="http://schemas.openxmlformats.org/officeDocument/2006/relationships/image" Target="../media/image109.png"/><Relationship Id="rId3" Type="http://schemas.openxmlformats.org/officeDocument/2006/relationships/image" Target="../media/image94.png"/><Relationship Id="rId7" Type="http://schemas.openxmlformats.org/officeDocument/2006/relationships/image" Target="../media/image98.png"/><Relationship Id="rId12" Type="http://schemas.openxmlformats.org/officeDocument/2006/relationships/image" Target="../media/image103.png"/><Relationship Id="rId17" Type="http://schemas.openxmlformats.org/officeDocument/2006/relationships/image" Target="../media/image108.png"/><Relationship Id="rId2" Type="http://schemas.openxmlformats.org/officeDocument/2006/relationships/image" Target="../media/image93.png"/><Relationship Id="rId16" Type="http://schemas.openxmlformats.org/officeDocument/2006/relationships/image" Target="../media/image107.png"/><Relationship Id="rId1" Type="http://schemas.openxmlformats.org/officeDocument/2006/relationships/image" Target="../media/image92.png"/><Relationship Id="rId6" Type="http://schemas.openxmlformats.org/officeDocument/2006/relationships/image" Target="../media/image97.png"/><Relationship Id="rId11" Type="http://schemas.openxmlformats.org/officeDocument/2006/relationships/image" Target="../media/image102.png"/><Relationship Id="rId5" Type="http://schemas.openxmlformats.org/officeDocument/2006/relationships/image" Target="../media/image96.png"/><Relationship Id="rId15" Type="http://schemas.openxmlformats.org/officeDocument/2006/relationships/image" Target="../media/image106.png"/><Relationship Id="rId10" Type="http://schemas.openxmlformats.org/officeDocument/2006/relationships/image" Target="../media/image101.png"/><Relationship Id="rId19" Type="http://schemas.openxmlformats.org/officeDocument/2006/relationships/image" Target="../media/image110.png"/><Relationship Id="rId4" Type="http://schemas.openxmlformats.org/officeDocument/2006/relationships/image" Target="../media/image95.png"/><Relationship Id="rId9" Type="http://schemas.openxmlformats.org/officeDocument/2006/relationships/image" Target="../media/image100.png"/><Relationship Id="rId14" Type="http://schemas.openxmlformats.org/officeDocument/2006/relationships/image" Target="../media/image10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30</xdr:row>
      <xdr:rowOff>200025</xdr:rowOff>
    </xdr:from>
    <xdr:ext cx="7286625" cy="819150"/>
    <xdr:pic>
      <xdr:nvPicPr>
        <xdr:cNvPr id="2" name="image4.png" title="Image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7296150" cy="923925"/>
    <xdr:pic>
      <xdr:nvPicPr>
        <xdr:cNvPr id="3" name="image3.png" title="Image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76200</xdr:rowOff>
    </xdr:from>
    <xdr:ext cx="7105650" cy="904875"/>
    <xdr:pic>
      <xdr:nvPicPr>
        <xdr:cNvPr id="4" name="image6.png" title="Image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7029450" cy="676275"/>
    <xdr:pic>
      <xdr:nvPicPr>
        <xdr:cNvPr id="5" name="image12.png" title="Image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152400</xdr:rowOff>
    </xdr:from>
    <xdr:ext cx="7124700" cy="1104900"/>
    <xdr:pic>
      <xdr:nvPicPr>
        <xdr:cNvPr id="6" name="image1.png" title="Image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200025</xdr:rowOff>
    </xdr:from>
    <xdr:ext cx="7115175" cy="1371600"/>
    <xdr:pic>
      <xdr:nvPicPr>
        <xdr:cNvPr id="7" name="image7.png" title="Image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7391400" cy="714375"/>
    <xdr:pic>
      <xdr:nvPicPr>
        <xdr:cNvPr id="8" name="image20.png" title="Image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7200900" cy="809625"/>
    <xdr:pic>
      <xdr:nvPicPr>
        <xdr:cNvPr id="9" name="image2.png" title="Image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161925</xdr:rowOff>
    </xdr:from>
    <xdr:ext cx="7239000" cy="609600"/>
    <xdr:pic>
      <xdr:nvPicPr>
        <xdr:cNvPr id="10" name="image13.png" title="Image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</xdr:row>
      <xdr:rowOff>0</xdr:rowOff>
    </xdr:from>
    <xdr:ext cx="7353300" cy="1181100"/>
    <xdr:pic>
      <xdr:nvPicPr>
        <xdr:cNvPr id="11" name="image24.png" title="Image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152</xdr:row>
      <xdr:rowOff>180975</xdr:rowOff>
    </xdr:from>
    <xdr:ext cx="7400925" cy="2457450"/>
    <xdr:pic>
      <xdr:nvPicPr>
        <xdr:cNvPr id="12" name="image8.png" title="Image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100</xdr:row>
      <xdr:rowOff>66675</xdr:rowOff>
    </xdr:from>
    <xdr:ext cx="8324850" cy="809625"/>
    <xdr:pic>
      <xdr:nvPicPr>
        <xdr:cNvPr id="2" name="image16.png" title="Image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200025</xdr:rowOff>
    </xdr:from>
    <xdr:ext cx="8324850" cy="809625"/>
    <xdr:pic>
      <xdr:nvPicPr>
        <xdr:cNvPr id="3" name="image9.png" title="Image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200025</xdr:rowOff>
    </xdr:from>
    <xdr:ext cx="8324850" cy="1057275"/>
    <xdr:pic>
      <xdr:nvPicPr>
        <xdr:cNvPr id="4" name="image18.png" title="Image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200025</xdr:rowOff>
    </xdr:from>
    <xdr:ext cx="8324850" cy="1895475"/>
    <xdr:pic>
      <xdr:nvPicPr>
        <xdr:cNvPr id="5" name="image11.png" title="Image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171450</xdr:rowOff>
    </xdr:from>
    <xdr:ext cx="8582025" cy="1476375"/>
    <xdr:pic>
      <xdr:nvPicPr>
        <xdr:cNvPr id="6" name="image14.png" title="Image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</xdr:row>
      <xdr:rowOff>200025</xdr:rowOff>
    </xdr:from>
    <xdr:ext cx="8582025" cy="990600"/>
    <xdr:pic>
      <xdr:nvPicPr>
        <xdr:cNvPr id="7" name="image25.png" title="Image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200025</xdr:rowOff>
    </xdr:from>
    <xdr:ext cx="8420100" cy="990600"/>
    <xdr:pic>
      <xdr:nvPicPr>
        <xdr:cNvPr id="8" name="image23.png" title="Image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183</xdr:row>
      <xdr:rowOff>200025</xdr:rowOff>
    </xdr:from>
    <xdr:ext cx="8420100" cy="1152525"/>
    <xdr:pic>
      <xdr:nvPicPr>
        <xdr:cNvPr id="9" name="image22.png" title="Image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</xdr:row>
      <xdr:rowOff>200025</xdr:rowOff>
    </xdr:from>
    <xdr:ext cx="8420100" cy="990600"/>
    <xdr:pic>
      <xdr:nvPicPr>
        <xdr:cNvPr id="10" name="image15.png" title="Image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</xdr:row>
      <xdr:rowOff>200025</xdr:rowOff>
    </xdr:from>
    <xdr:ext cx="8324850" cy="1057275"/>
    <xdr:pic>
      <xdr:nvPicPr>
        <xdr:cNvPr id="11" name="image17.png" title="Image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504825</xdr:colOff>
      <xdr:row>208</xdr:row>
      <xdr:rowOff>104775</xdr:rowOff>
    </xdr:from>
    <xdr:ext cx="5610225" cy="2657475"/>
    <xdr:pic>
      <xdr:nvPicPr>
        <xdr:cNvPr id="12" name="image5.png" title="Imagen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314950" cy="4429125"/>
    <xdr:pic>
      <xdr:nvPicPr>
        <xdr:cNvPr id="2" name="image19.png" title="Imagen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180975</xdr:rowOff>
    </xdr:from>
    <xdr:ext cx="6543675" cy="819150"/>
    <xdr:pic>
      <xdr:nvPicPr>
        <xdr:cNvPr id="3" name="image10.png" title="Imagen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171450</xdr:rowOff>
    </xdr:from>
    <xdr:ext cx="6543675" cy="1009650"/>
    <xdr:pic>
      <xdr:nvPicPr>
        <xdr:cNvPr id="4" name="image21.png" title="Imagen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57150</xdr:rowOff>
    </xdr:from>
    <xdr:ext cx="6877050" cy="733425"/>
    <xdr:pic>
      <xdr:nvPicPr>
        <xdr:cNvPr id="5" name="image27.png" title="Imagen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171450</xdr:rowOff>
    </xdr:from>
    <xdr:ext cx="6924675" cy="3257550"/>
    <xdr:pic>
      <xdr:nvPicPr>
        <xdr:cNvPr id="6" name="image45.png" title="Imagen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885825</xdr:colOff>
      <xdr:row>140</xdr:row>
      <xdr:rowOff>152400</xdr:rowOff>
    </xdr:from>
    <xdr:ext cx="5762625" cy="4800600"/>
    <xdr:pic>
      <xdr:nvPicPr>
        <xdr:cNvPr id="7" name="image19.png" title="Imagen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</xdr:row>
      <xdr:rowOff>0</xdr:rowOff>
    </xdr:from>
    <xdr:ext cx="7115175" cy="752475"/>
    <xdr:pic>
      <xdr:nvPicPr>
        <xdr:cNvPr id="8" name="image32.png" title="Imagen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254</xdr:row>
      <xdr:rowOff>0</xdr:rowOff>
    </xdr:from>
    <xdr:ext cx="7219950" cy="866775"/>
    <xdr:pic>
      <xdr:nvPicPr>
        <xdr:cNvPr id="9" name="image34.png" title="Imagen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264</xdr:row>
      <xdr:rowOff>123825</xdr:rowOff>
    </xdr:from>
    <xdr:ext cx="7219950" cy="619125"/>
    <xdr:pic>
      <xdr:nvPicPr>
        <xdr:cNvPr id="10" name="image29.png" title="Imagen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695325</xdr:colOff>
      <xdr:row>253</xdr:row>
      <xdr:rowOff>57150</xdr:rowOff>
    </xdr:from>
    <xdr:ext cx="2428875" cy="3257550"/>
    <xdr:pic>
      <xdr:nvPicPr>
        <xdr:cNvPr id="11" name="image39.png" title="Imagen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272</xdr:row>
      <xdr:rowOff>104775</xdr:rowOff>
    </xdr:from>
    <xdr:ext cx="4495800" cy="581025"/>
    <xdr:pic>
      <xdr:nvPicPr>
        <xdr:cNvPr id="12" name="image28.png" title="Imagen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280</xdr:row>
      <xdr:rowOff>0</xdr:rowOff>
    </xdr:from>
    <xdr:ext cx="7248525" cy="981075"/>
    <xdr:pic>
      <xdr:nvPicPr>
        <xdr:cNvPr id="13" name="image38.png" title="Imagen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292</xdr:row>
      <xdr:rowOff>200025</xdr:rowOff>
    </xdr:from>
    <xdr:ext cx="7343775" cy="809625"/>
    <xdr:pic>
      <xdr:nvPicPr>
        <xdr:cNvPr id="14" name="image26.png" title="Imagen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</xdr:colOff>
      <xdr:row>301</xdr:row>
      <xdr:rowOff>95250</xdr:rowOff>
    </xdr:from>
    <xdr:ext cx="7324725" cy="1247775"/>
    <xdr:pic>
      <xdr:nvPicPr>
        <xdr:cNvPr id="15" name="image42.png" title="Imagen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352</xdr:row>
      <xdr:rowOff>123825</xdr:rowOff>
    </xdr:from>
    <xdr:ext cx="2990850" cy="1781175"/>
    <xdr:pic>
      <xdr:nvPicPr>
        <xdr:cNvPr id="16" name="image36.png" title="Imagen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313</xdr:row>
      <xdr:rowOff>161925</xdr:rowOff>
    </xdr:from>
    <xdr:ext cx="7324725" cy="809625"/>
    <xdr:pic>
      <xdr:nvPicPr>
        <xdr:cNvPr id="17" name="image31.png" title="Imagen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676275</xdr:colOff>
      <xdr:row>343</xdr:row>
      <xdr:rowOff>171450</xdr:rowOff>
    </xdr:from>
    <xdr:ext cx="1914525" cy="1752600"/>
    <xdr:pic>
      <xdr:nvPicPr>
        <xdr:cNvPr id="18" name="image30.png" title="Imagen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324</xdr:row>
      <xdr:rowOff>0</xdr:rowOff>
    </xdr:from>
    <xdr:ext cx="7591425" cy="1543050"/>
    <xdr:pic>
      <xdr:nvPicPr>
        <xdr:cNvPr id="19" name="image33.png" title="Imagen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276225</xdr:colOff>
      <xdr:row>354</xdr:row>
      <xdr:rowOff>123825</xdr:rowOff>
    </xdr:from>
    <xdr:ext cx="1914525" cy="1543050"/>
    <xdr:pic>
      <xdr:nvPicPr>
        <xdr:cNvPr id="20" name="image35.png" title="Imagen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337</xdr:row>
      <xdr:rowOff>0</xdr:rowOff>
    </xdr:from>
    <xdr:ext cx="7105650" cy="1533525"/>
    <xdr:pic>
      <xdr:nvPicPr>
        <xdr:cNvPr id="21" name="image37.png" title="Imagen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819150</xdr:colOff>
      <xdr:row>331</xdr:row>
      <xdr:rowOff>142875</xdr:rowOff>
    </xdr:from>
    <xdr:ext cx="2247900" cy="1343025"/>
    <xdr:pic>
      <xdr:nvPicPr>
        <xdr:cNvPr id="22" name="image46.png" title="Imagen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628650</xdr:colOff>
      <xdr:row>331</xdr:row>
      <xdr:rowOff>190500</xdr:rowOff>
    </xdr:from>
    <xdr:ext cx="2428875" cy="1638300"/>
    <xdr:pic>
      <xdr:nvPicPr>
        <xdr:cNvPr id="23" name="image44.png" title="Imagen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171450</xdr:colOff>
      <xdr:row>340</xdr:row>
      <xdr:rowOff>161925</xdr:rowOff>
    </xdr:from>
    <xdr:ext cx="3286125" cy="2628900"/>
    <xdr:pic>
      <xdr:nvPicPr>
        <xdr:cNvPr id="24" name="image41.png" title="Imagen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341</xdr:row>
      <xdr:rowOff>0</xdr:rowOff>
    </xdr:from>
    <xdr:ext cx="161925" cy="200025"/>
    <xdr:pic>
      <xdr:nvPicPr>
        <xdr:cNvPr id="25" name="image47.pn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152400</xdr:colOff>
      <xdr:row>3</xdr:row>
      <xdr:rowOff>-200025</xdr:rowOff>
    </xdr:from>
    <xdr:ext cx="5981700" cy="7610475"/>
    <xdr:pic>
      <xdr:nvPicPr>
        <xdr:cNvPr id="2" name="image49.png" title="Imagen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76200</xdr:rowOff>
    </xdr:from>
    <xdr:ext cx="7810500" cy="1009650"/>
    <xdr:pic>
      <xdr:nvPicPr>
        <xdr:cNvPr id="3" name="image48.png" title="Imagen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</xdr:row>
      <xdr:rowOff>200025</xdr:rowOff>
    </xdr:from>
    <xdr:ext cx="7810500" cy="1781175"/>
    <xdr:pic>
      <xdr:nvPicPr>
        <xdr:cNvPr id="4" name="image43.png" title="Imagen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162</xdr:row>
      <xdr:rowOff>123825</xdr:rowOff>
    </xdr:from>
    <xdr:ext cx="7810500" cy="952500"/>
    <xdr:pic>
      <xdr:nvPicPr>
        <xdr:cNvPr id="5" name="image40.png" title="Imagen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</xdr:row>
      <xdr:rowOff>133350</xdr:rowOff>
    </xdr:from>
    <xdr:ext cx="7753350" cy="952500"/>
    <xdr:pic>
      <xdr:nvPicPr>
        <xdr:cNvPr id="6" name="image52.png" title="Imagen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185</xdr:row>
      <xdr:rowOff>76200</xdr:rowOff>
    </xdr:from>
    <xdr:ext cx="7753350" cy="885825"/>
    <xdr:pic>
      <xdr:nvPicPr>
        <xdr:cNvPr id="7" name="image50.png" title="Imagen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199</xdr:row>
      <xdr:rowOff>142875</xdr:rowOff>
    </xdr:from>
    <xdr:ext cx="7753350" cy="657225"/>
    <xdr:pic>
      <xdr:nvPicPr>
        <xdr:cNvPr id="8" name="image54.png" title="Imagen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9191625" cy="981075"/>
    <xdr:pic>
      <xdr:nvPicPr>
        <xdr:cNvPr id="2" name="image61.png" title="Imagen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180975</xdr:rowOff>
    </xdr:from>
    <xdr:ext cx="7410450" cy="647700"/>
    <xdr:pic>
      <xdr:nvPicPr>
        <xdr:cNvPr id="3" name="image53.png" title="Imagen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19050</xdr:rowOff>
    </xdr:from>
    <xdr:ext cx="7410450" cy="447675"/>
    <xdr:pic>
      <xdr:nvPicPr>
        <xdr:cNvPr id="4" name="image64.png" title="Imagen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171450</xdr:rowOff>
    </xdr:from>
    <xdr:ext cx="7410450" cy="485775"/>
    <xdr:pic>
      <xdr:nvPicPr>
        <xdr:cNvPr id="5" name="image55.png" title="Imagen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161925</xdr:rowOff>
    </xdr:from>
    <xdr:ext cx="5715000" cy="314325"/>
    <xdr:pic>
      <xdr:nvPicPr>
        <xdr:cNvPr id="6" name="image57.png" title="Imagen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133350</xdr:rowOff>
    </xdr:from>
    <xdr:ext cx="6210300" cy="314325"/>
    <xdr:pic>
      <xdr:nvPicPr>
        <xdr:cNvPr id="7" name="image60.png" title="Imagen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171450</xdr:rowOff>
    </xdr:from>
    <xdr:ext cx="7410450" cy="647700"/>
    <xdr:pic>
      <xdr:nvPicPr>
        <xdr:cNvPr id="8" name="image65.png" title="Imagen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47625</xdr:rowOff>
    </xdr:from>
    <xdr:ext cx="7658100" cy="485775"/>
    <xdr:pic>
      <xdr:nvPicPr>
        <xdr:cNvPr id="9" name="image58.png" title="Imagen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180975</xdr:rowOff>
    </xdr:from>
    <xdr:ext cx="7410450" cy="771525"/>
    <xdr:pic>
      <xdr:nvPicPr>
        <xdr:cNvPr id="10" name="image51.png" title="Imagen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200025</xdr:rowOff>
    </xdr:from>
    <xdr:ext cx="7800975" cy="485775"/>
    <xdr:pic>
      <xdr:nvPicPr>
        <xdr:cNvPr id="11" name="image56.png" title="Imagen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200025</xdr:rowOff>
    </xdr:from>
    <xdr:ext cx="7800975" cy="647700"/>
    <xdr:pic>
      <xdr:nvPicPr>
        <xdr:cNvPr id="12" name="image63.png" title="Imagen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200025</xdr:rowOff>
    </xdr:from>
    <xdr:ext cx="10563225" cy="647700"/>
    <xdr:pic>
      <xdr:nvPicPr>
        <xdr:cNvPr id="13" name="image66.png" title="Imagen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133350</xdr:rowOff>
    </xdr:from>
    <xdr:ext cx="7734300" cy="647700"/>
    <xdr:pic>
      <xdr:nvPicPr>
        <xdr:cNvPr id="14" name="image68.png" title="Imagen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200025</xdr:rowOff>
    </xdr:from>
    <xdr:ext cx="7800975" cy="685800"/>
    <xdr:pic>
      <xdr:nvPicPr>
        <xdr:cNvPr id="15" name="image69.png" title="Image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38100</xdr:rowOff>
    </xdr:from>
    <xdr:ext cx="7800975" cy="485775"/>
    <xdr:pic>
      <xdr:nvPicPr>
        <xdr:cNvPr id="16" name="image62.png" title="Imagen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</xdr:row>
      <xdr:rowOff>28575</xdr:rowOff>
    </xdr:from>
    <xdr:ext cx="7734300" cy="1381125"/>
    <xdr:pic>
      <xdr:nvPicPr>
        <xdr:cNvPr id="17" name="image59.png" title="Imagen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942975</xdr:colOff>
      <xdr:row>130</xdr:row>
      <xdr:rowOff>171450</xdr:rowOff>
    </xdr:from>
    <xdr:ext cx="5762625" cy="2400300"/>
    <xdr:pic>
      <xdr:nvPicPr>
        <xdr:cNvPr id="18" name="image78.png" title="Imagen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81</xdr:row>
      <xdr:rowOff>0</xdr:rowOff>
    </xdr:from>
    <xdr:ext cx="7229475" cy="495300"/>
    <xdr:pic>
      <xdr:nvPicPr>
        <xdr:cNvPr id="2" name="image73.png" title="Image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6657975" cy="904875"/>
    <xdr:pic>
      <xdr:nvPicPr>
        <xdr:cNvPr id="3" name="image70.png" title="Image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7534275" cy="647700"/>
    <xdr:pic>
      <xdr:nvPicPr>
        <xdr:cNvPr id="4" name="image67.png" title="Image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7496175" cy="657225"/>
    <xdr:pic>
      <xdr:nvPicPr>
        <xdr:cNvPr id="5" name="image72.png" title="Image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7486650" cy="647700"/>
    <xdr:pic>
      <xdr:nvPicPr>
        <xdr:cNvPr id="6" name="image81.png" title="Image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5238750" cy="3638550"/>
    <xdr:pic>
      <xdr:nvPicPr>
        <xdr:cNvPr id="7" name="image75.png" title="Image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7296150" cy="3552825"/>
    <xdr:pic>
      <xdr:nvPicPr>
        <xdr:cNvPr id="2" name="image74.png" title="Imagen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152400</xdr:rowOff>
    </xdr:from>
    <xdr:ext cx="7296150" cy="1323975"/>
    <xdr:pic>
      <xdr:nvPicPr>
        <xdr:cNvPr id="3" name="image76.png" title="Imagen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200025</xdr:rowOff>
    </xdr:from>
    <xdr:ext cx="7629525" cy="561975"/>
    <xdr:pic>
      <xdr:nvPicPr>
        <xdr:cNvPr id="4" name="image71.png" title="Image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190500</xdr:rowOff>
    </xdr:from>
    <xdr:ext cx="7486650" cy="561975"/>
    <xdr:pic>
      <xdr:nvPicPr>
        <xdr:cNvPr id="5" name="image80.png" title="Image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171450</xdr:rowOff>
    </xdr:from>
    <xdr:ext cx="7381875" cy="752475"/>
    <xdr:pic>
      <xdr:nvPicPr>
        <xdr:cNvPr id="6" name="image85.png" title="Image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85725</xdr:rowOff>
    </xdr:from>
    <xdr:ext cx="7381875" cy="752475"/>
    <xdr:pic>
      <xdr:nvPicPr>
        <xdr:cNvPr id="7" name="image82.png" title="Imagen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942975</xdr:colOff>
      <xdr:row>106</xdr:row>
      <xdr:rowOff>123825</xdr:rowOff>
    </xdr:from>
    <xdr:ext cx="2990850" cy="1781175"/>
    <xdr:pic>
      <xdr:nvPicPr>
        <xdr:cNvPr id="8" name="image36.png" title="Imagen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</xdr:colOff>
      <xdr:row>106</xdr:row>
      <xdr:rowOff>200025</xdr:rowOff>
    </xdr:from>
    <xdr:ext cx="1914525" cy="1543050"/>
    <xdr:pic>
      <xdr:nvPicPr>
        <xdr:cNvPr id="9" name="image35.png" title="Imagen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647700</xdr:colOff>
      <xdr:row>100</xdr:row>
      <xdr:rowOff>85725</xdr:rowOff>
    </xdr:from>
    <xdr:ext cx="7296150" cy="3552825"/>
    <xdr:pic>
      <xdr:nvPicPr>
        <xdr:cNvPr id="10" name="image74.png" title="Imagen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171450</xdr:rowOff>
    </xdr:from>
    <xdr:ext cx="7686675" cy="1162050"/>
    <xdr:pic>
      <xdr:nvPicPr>
        <xdr:cNvPr id="11" name="image77.png" title="Image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181</xdr:row>
      <xdr:rowOff>200025</xdr:rowOff>
    </xdr:from>
    <xdr:ext cx="7629525" cy="695325"/>
    <xdr:pic>
      <xdr:nvPicPr>
        <xdr:cNvPr id="12" name="image89.png" title="Image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</xdr:row>
      <xdr:rowOff>200025</xdr:rowOff>
    </xdr:from>
    <xdr:ext cx="7562850" cy="895350"/>
    <xdr:pic>
      <xdr:nvPicPr>
        <xdr:cNvPr id="13" name="image79.png" title="Image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205</xdr:row>
      <xdr:rowOff>200025</xdr:rowOff>
    </xdr:from>
    <xdr:ext cx="7562850" cy="847725"/>
    <xdr:pic>
      <xdr:nvPicPr>
        <xdr:cNvPr id="14" name="image87.png" title="Image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215</xdr:row>
      <xdr:rowOff>200025</xdr:rowOff>
    </xdr:from>
    <xdr:ext cx="7562850" cy="619125"/>
    <xdr:pic>
      <xdr:nvPicPr>
        <xdr:cNvPr id="15" name="image91.png" title="Image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224</xdr:row>
      <xdr:rowOff>200025</xdr:rowOff>
    </xdr:from>
    <xdr:ext cx="7562850" cy="752475"/>
    <xdr:pic>
      <xdr:nvPicPr>
        <xdr:cNvPr id="16" name="image97.png" title="Image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242</xdr:row>
      <xdr:rowOff>180975</xdr:rowOff>
    </xdr:from>
    <xdr:ext cx="7486650" cy="847725"/>
    <xdr:pic>
      <xdr:nvPicPr>
        <xdr:cNvPr id="17" name="image90.png" title="Image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251</xdr:row>
      <xdr:rowOff>161925</xdr:rowOff>
    </xdr:from>
    <xdr:ext cx="7486650" cy="1162050"/>
    <xdr:pic>
      <xdr:nvPicPr>
        <xdr:cNvPr id="18" name="image103.png" title="Imagen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267</xdr:row>
      <xdr:rowOff>200025</xdr:rowOff>
    </xdr:from>
    <xdr:ext cx="7391400" cy="695325"/>
    <xdr:pic>
      <xdr:nvPicPr>
        <xdr:cNvPr id="19" name="image83.png" title="Image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275</xdr:row>
      <xdr:rowOff>200025</xdr:rowOff>
    </xdr:from>
    <xdr:ext cx="7391400" cy="561975"/>
    <xdr:pic>
      <xdr:nvPicPr>
        <xdr:cNvPr id="20" name="image92.png" title="Image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058150" cy="3714750"/>
    <xdr:pic>
      <xdr:nvPicPr>
        <xdr:cNvPr id="2" name="image84.png" title="Imagen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66675</xdr:rowOff>
    </xdr:from>
    <xdr:ext cx="7781925" cy="495300"/>
    <xdr:pic>
      <xdr:nvPicPr>
        <xdr:cNvPr id="3" name="image94.png" title="Imagen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57150</xdr:rowOff>
    </xdr:from>
    <xdr:ext cx="7810500" cy="1000125"/>
    <xdr:pic>
      <xdr:nvPicPr>
        <xdr:cNvPr id="4" name="image96.png" title="Imagen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190500</xdr:rowOff>
    </xdr:from>
    <xdr:ext cx="7820025" cy="485775"/>
    <xdr:pic>
      <xdr:nvPicPr>
        <xdr:cNvPr id="5" name="image107.png" title="Imagen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200025</xdr:rowOff>
    </xdr:from>
    <xdr:ext cx="7848600" cy="1009650"/>
    <xdr:pic>
      <xdr:nvPicPr>
        <xdr:cNvPr id="6" name="image98.png" title="Imagen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180975</xdr:rowOff>
    </xdr:from>
    <xdr:ext cx="8820150" cy="1885950"/>
    <xdr:pic>
      <xdr:nvPicPr>
        <xdr:cNvPr id="7" name="image88.png" title="Imagen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180975</xdr:rowOff>
    </xdr:from>
    <xdr:ext cx="7953375" cy="781050"/>
    <xdr:pic>
      <xdr:nvPicPr>
        <xdr:cNvPr id="8" name="image100.png" title="Imagen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0</xdr:rowOff>
    </xdr:from>
    <xdr:ext cx="7810500" cy="838200"/>
    <xdr:pic>
      <xdr:nvPicPr>
        <xdr:cNvPr id="9" name="image86.png" title="Imagen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</xdr:row>
      <xdr:rowOff>171450</xdr:rowOff>
    </xdr:from>
    <xdr:ext cx="7620000" cy="619125"/>
    <xdr:pic>
      <xdr:nvPicPr>
        <xdr:cNvPr id="10" name="image93.png" title="Imagen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</xdr:row>
      <xdr:rowOff>190500</xdr:rowOff>
    </xdr:from>
    <xdr:ext cx="6791325" cy="476250"/>
    <xdr:pic>
      <xdr:nvPicPr>
        <xdr:cNvPr id="11" name="image108.png" title="Imagen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133350</xdr:rowOff>
    </xdr:from>
    <xdr:ext cx="6172200" cy="314325"/>
    <xdr:pic>
      <xdr:nvPicPr>
        <xdr:cNvPr id="12" name="image101.png" title="Imagen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159</xdr:row>
      <xdr:rowOff>0</xdr:rowOff>
    </xdr:from>
    <xdr:ext cx="6886575" cy="762000"/>
    <xdr:pic>
      <xdr:nvPicPr>
        <xdr:cNvPr id="13" name="image109.png" title="Imagen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</xdr:row>
      <xdr:rowOff>0</xdr:rowOff>
    </xdr:from>
    <xdr:ext cx="6877050" cy="695325"/>
    <xdr:pic>
      <xdr:nvPicPr>
        <xdr:cNvPr id="14" name="image105.png" title="Imagen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181</xdr:row>
      <xdr:rowOff>0</xdr:rowOff>
    </xdr:from>
    <xdr:ext cx="6791325" cy="457200"/>
    <xdr:pic>
      <xdr:nvPicPr>
        <xdr:cNvPr id="15" name="image99.png" title="Imagen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188</xdr:row>
      <xdr:rowOff>0</xdr:rowOff>
    </xdr:from>
    <xdr:ext cx="6781800" cy="1000125"/>
    <xdr:pic>
      <xdr:nvPicPr>
        <xdr:cNvPr id="16" name="image102.png" title="Imagen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197</xdr:row>
      <xdr:rowOff>180975</xdr:rowOff>
    </xdr:from>
    <xdr:ext cx="6896100" cy="542925"/>
    <xdr:pic>
      <xdr:nvPicPr>
        <xdr:cNvPr id="17" name="image95.png" title="Imagen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205</xdr:row>
      <xdr:rowOff>200025</xdr:rowOff>
    </xdr:from>
    <xdr:ext cx="6819900" cy="628650"/>
    <xdr:pic>
      <xdr:nvPicPr>
        <xdr:cNvPr id="18" name="image104.png" title="Imagen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214</xdr:row>
      <xdr:rowOff>0</xdr:rowOff>
    </xdr:from>
    <xdr:ext cx="6781800" cy="533400"/>
    <xdr:pic>
      <xdr:nvPicPr>
        <xdr:cNvPr id="19" name="image106.png" title="Imagen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221</xdr:row>
      <xdr:rowOff>0</xdr:rowOff>
    </xdr:from>
    <xdr:ext cx="6753225" cy="466725"/>
    <xdr:pic>
      <xdr:nvPicPr>
        <xdr:cNvPr id="20" name="image110.png" title="Imagen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https://docs.google.com/spreadsheets/d/1oZ75aTlVn9Ql38hmNSTvA1XdYluV4O7VpiPcLMecCPo/edit" TargetMode="External"/><Relationship Id="rId1" Type="http://schemas.openxmlformats.org/officeDocument/2006/relationships/hyperlink" Target="https://docs.google.com/spreadsheets/d/1oZ75aTlVn9Ql38hmNSTvA1XdYluV4O7VpiPcLMecCPo/edit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2:M245"/>
  <sheetViews>
    <sheetView workbookViewId="0"/>
  </sheetViews>
  <sheetFormatPr baseColWidth="10" defaultColWidth="14.44140625" defaultRowHeight="15.75" customHeight="1"/>
  <sheetData>
    <row r="2" spans="1:5">
      <c r="A2" s="1" t="s">
        <v>0</v>
      </c>
    </row>
    <row r="3" spans="1:5">
      <c r="A3" s="105"/>
      <c r="B3" s="106"/>
      <c r="C3" s="106"/>
      <c r="D3" s="106"/>
      <c r="E3" s="106"/>
    </row>
    <row r="4" spans="1:5">
      <c r="A4" s="1">
        <v>900</v>
      </c>
      <c r="B4" s="1" t="s">
        <v>1</v>
      </c>
    </row>
    <row r="5" spans="1:5">
      <c r="A5" s="1">
        <v>5000</v>
      </c>
      <c r="B5" s="1" t="s">
        <v>2</v>
      </c>
    </row>
    <row r="6" spans="1:5">
      <c r="A6" s="1">
        <v>100</v>
      </c>
      <c r="B6" s="1" t="s">
        <v>3</v>
      </c>
    </row>
    <row r="7" spans="1:5">
      <c r="A7" s="1">
        <v>3200</v>
      </c>
      <c r="B7" s="1" t="s">
        <v>4</v>
      </c>
    </row>
    <row r="8" spans="1:5">
      <c r="A8" s="1">
        <v>350</v>
      </c>
      <c r="B8" s="1" t="s">
        <v>5</v>
      </c>
    </row>
    <row r="9" spans="1:5">
      <c r="A9" s="1">
        <v>62500</v>
      </c>
      <c r="B9" s="1" t="s">
        <v>6</v>
      </c>
    </row>
    <row r="10" spans="1:5">
      <c r="A10" s="1">
        <v>2000</v>
      </c>
      <c r="B10" s="1" t="s">
        <v>7</v>
      </c>
    </row>
    <row r="11" spans="1:5">
      <c r="A11" s="1">
        <v>600</v>
      </c>
      <c r="B11" s="1" t="s">
        <v>8</v>
      </c>
    </row>
    <row r="12" spans="1:5">
      <c r="A12" s="1">
        <v>2500</v>
      </c>
      <c r="B12" s="1" t="s">
        <v>9</v>
      </c>
    </row>
    <row r="13" spans="1:5">
      <c r="A13" s="1">
        <v>7000</v>
      </c>
      <c r="B13" s="1" t="s">
        <v>10</v>
      </c>
    </row>
    <row r="14" spans="1:5">
      <c r="A14" s="1">
        <v>10000</v>
      </c>
      <c r="B14" s="1" t="s">
        <v>11</v>
      </c>
    </row>
    <row r="15" spans="1:5">
      <c r="A15" s="3">
        <v>15600</v>
      </c>
      <c r="B15" s="3" t="s">
        <v>12</v>
      </c>
    </row>
    <row r="16" spans="1:5">
      <c r="A16" s="3">
        <v>900</v>
      </c>
      <c r="B16" s="3" t="s">
        <v>13</v>
      </c>
    </row>
    <row r="17" spans="1:5">
      <c r="A17" s="3">
        <v>600</v>
      </c>
      <c r="B17" s="3" t="s">
        <v>14</v>
      </c>
      <c r="C17" s="1"/>
      <c r="D17" s="1"/>
      <c r="E17" s="1"/>
    </row>
    <row r="18" spans="1:5">
      <c r="C18" s="1" t="s">
        <v>15</v>
      </c>
      <c r="D18" s="1" t="s">
        <v>16</v>
      </c>
      <c r="E18" s="1">
        <v>300</v>
      </c>
    </row>
    <row r="19" spans="1:5">
      <c r="D19" s="1" t="s">
        <v>17</v>
      </c>
      <c r="E19" s="1">
        <v>400</v>
      </c>
    </row>
    <row r="20" spans="1:5">
      <c r="D20" s="1" t="s">
        <v>18</v>
      </c>
      <c r="E20" s="1">
        <v>1200</v>
      </c>
    </row>
    <row r="21" spans="1:5">
      <c r="D21" s="1" t="s">
        <v>19</v>
      </c>
      <c r="E21" s="1" t="s">
        <v>20</v>
      </c>
    </row>
    <row r="22" spans="1:5">
      <c r="D22" s="1" t="s">
        <v>21</v>
      </c>
      <c r="E22" s="1">
        <v>28000</v>
      </c>
    </row>
    <row r="23" spans="1:5">
      <c r="C23" s="1"/>
      <c r="D23" s="1" t="s">
        <v>22</v>
      </c>
      <c r="E23" s="1">
        <v>200</v>
      </c>
    </row>
    <row r="24" spans="1:5">
      <c r="D24" s="1" t="s">
        <v>23</v>
      </c>
      <c r="E24" s="1">
        <v>1500</v>
      </c>
    </row>
    <row r="25" spans="1:5">
      <c r="D25" s="1" t="s">
        <v>24</v>
      </c>
      <c r="E25" s="1">
        <v>2500</v>
      </c>
    </row>
    <row r="26" spans="1:5">
      <c r="D26" s="3" t="s">
        <v>25</v>
      </c>
      <c r="E26" s="3">
        <v>1000</v>
      </c>
    </row>
    <row r="27" spans="1:5">
      <c r="D27" s="3" t="s">
        <v>26</v>
      </c>
      <c r="E27" s="3">
        <v>24800</v>
      </c>
    </row>
    <row r="28" spans="1:5">
      <c r="A28" s="4">
        <f>SUM(A4:A17)</f>
        <v>111250</v>
      </c>
      <c r="B28" s="5"/>
      <c r="C28" s="5"/>
      <c r="D28" s="5"/>
      <c r="E28" s="4">
        <f>SUM(E18:E27)</f>
        <v>59900</v>
      </c>
    </row>
    <row r="37" spans="1:9">
      <c r="A37" s="6"/>
      <c r="B37" s="7" t="s">
        <v>27</v>
      </c>
      <c r="C37" s="6"/>
      <c r="D37" s="6"/>
      <c r="E37" s="6"/>
      <c r="F37" s="6"/>
      <c r="G37" s="6"/>
      <c r="H37" s="6"/>
      <c r="I37" s="6"/>
    </row>
    <row r="38" spans="1:9">
      <c r="A38" s="6"/>
      <c r="B38" s="6"/>
      <c r="C38" s="6"/>
      <c r="D38" s="6"/>
      <c r="E38" s="6"/>
      <c r="F38" s="6"/>
      <c r="G38" s="7" t="s">
        <v>28</v>
      </c>
      <c r="H38" s="6"/>
      <c r="I38" s="6"/>
    </row>
    <row r="39" spans="1:9">
      <c r="A39" s="8">
        <v>1600</v>
      </c>
      <c r="B39" s="9" t="s">
        <v>29</v>
      </c>
      <c r="C39" s="10"/>
      <c r="D39" s="10"/>
      <c r="E39" s="10"/>
      <c r="F39" s="6"/>
      <c r="G39" s="6"/>
      <c r="H39" s="6"/>
      <c r="I39" s="6"/>
    </row>
    <row r="40" spans="1:9">
      <c r="A40" s="6"/>
      <c r="B40" s="11"/>
      <c r="C40" s="11" t="s">
        <v>15</v>
      </c>
      <c r="D40" s="12" t="s">
        <v>7</v>
      </c>
      <c r="E40" s="11"/>
      <c r="F40" s="8">
        <v>1600</v>
      </c>
      <c r="G40" s="6"/>
      <c r="H40" s="6"/>
      <c r="I40" s="6"/>
    </row>
    <row r="41" spans="1:9">
      <c r="A41" s="8">
        <v>1560</v>
      </c>
      <c r="B41" s="6" t="s">
        <v>2</v>
      </c>
      <c r="C41" s="6"/>
      <c r="D41" s="6"/>
      <c r="E41" s="6"/>
      <c r="F41" s="6"/>
      <c r="G41" s="7" t="s">
        <v>30</v>
      </c>
      <c r="H41" s="6"/>
      <c r="I41" s="6"/>
    </row>
    <row r="42" spans="1:9">
      <c r="A42" s="8">
        <v>40</v>
      </c>
      <c r="B42" s="13" t="s">
        <v>31</v>
      </c>
      <c r="C42" s="6"/>
      <c r="D42" s="6"/>
      <c r="E42" s="6"/>
      <c r="F42" s="6"/>
      <c r="G42" s="6"/>
      <c r="H42" s="6"/>
      <c r="I42" s="6"/>
    </row>
    <row r="43" spans="1:9">
      <c r="A43" s="6"/>
      <c r="B43" s="11"/>
      <c r="C43" s="11" t="s">
        <v>15</v>
      </c>
      <c r="D43" s="12" t="s">
        <v>32</v>
      </c>
      <c r="E43" s="11"/>
      <c r="F43" s="11"/>
      <c r="G43" s="8">
        <v>1600</v>
      </c>
      <c r="H43" s="6"/>
      <c r="I43" s="6"/>
    </row>
    <row r="52" spans="1:6">
      <c r="A52" s="1">
        <v>800</v>
      </c>
      <c r="B52" s="14" t="s">
        <v>2</v>
      </c>
      <c r="C52" s="5"/>
      <c r="D52" s="5"/>
      <c r="E52" s="5"/>
    </row>
    <row r="53" spans="1:6">
      <c r="A53" s="1">
        <v>2450</v>
      </c>
      <c r="B53" s="1" t="s">
        <v>7</v>
      </c>
    </row>
    <row r="54" spans="1:6">
      <c r="B54" s="15"/>
      <c r="C54" s="16" t="s">
        <v>15</v>
      </c>
      <c r="D54" s="17" t="s">
        <v>33</v>
      </c>
      <c r="E54" s="15"/>
      <c r="F54" s="1">
        <v>3250</v>
      </c>
    </row>
    <row r="62" spans="1:6">
      <c r="B62" s="1" t="s">
        <v>34</v>
      </c>
    </row>
    <row r="64" spans="1:6">
      <c r="A64" s="1">
        <v>245</v>
      </c>
      <c r="B64" s="14" t="s">
        <v>2</v>
      </c>
      <c r="C64" s="5"/>
      <c r="D64" s="5"/>
      <c r="E64" s="5"/>
    </row>
    <row r="65" spans="1:6">
      <c r="A65" s="1">
        <v>105</v>
      </c>
      <c r="B65" s="18" t="s">
        <v>35</v>
      </c>
    </row>
    <row r="66" spans="1:6">
      <c r="B66" s="15"/>
      <c r="C66" s="16" t="s">
        <v>15</v>
      </c>
      <c r="D66" s="16" t="s">
        <v>5</v>
      </c>
      <c r="E66" s="15"/>
      <c r="F66" s="1">
        <v>350</v>
      </c>
    </row>
    <row r="74" spans="1:6">
      <c r="A74" s="1">
        <v>450</v>
      </c>
      <c r="B74" s="19" t="s">
        <v>36</v>
      </c>
      <c r="C74" s="5"/>
      <c r="D74" s="5"/>
    </row>
    <row r="75" spans="1:6">
      <c r="B75" s="15"/>
      <c r="C75" s="16" t="s">
        <v>15</v>
      </c>
      <c r="D75" s="16" t="s">
        <v>37</v>
      </c>
      <c r="E75" s="1">
        <v>450</v>
      </c>
    </row>
    <row r="85" spans="1:6">
      <c r="A85" s="1">
        <v>625</v>
      </c>
      <c r="B85" s="14" t="s">
        <v>7</v>
      </c>
      <c r="C85" s="5"/>
      <c r="D85" s="5"/>
      <c r="E85" s="5"/>
    </row>
    <row r="86" spans="1:6">
      <c r="C86" s="20" t="s">
        <v>15</v>
      </c>
      <c r="D86" s="1" t="s">
        <v>8</v>
      </c>
      <c r="F86" s="1">
        <v>600</v>
      </c>
    </row>
    <row r="87" spans="1:6">
      <c r="B87" s="15"/>
      <c r="C87" s="15"/>
      <c r="D87" s="17" t="s">
        <v>38</v>
      </c>
      <c r="E87" s="15"/>
      <c r="F87" s="1">
        <v>25</v>
      </c>
    </row>
    <row r="98" spans="1:7">
      <c r="A98" s="1">
        <v>500</v>
      </c>
      <c r="B98" s="14" t="s">
        <v>2</v>
      </c>
      <c r="C98" s="5"/>
      <c r="D98" s="5"/>
      <c r="E98" s="5"/>
    </row>
    <row r="99" spans="1:7">
      <c r="A99" s="1">
        <v>4500</v>
      </c>
      <c r="B99" s="1" t="s">
        <v>39</v>
      </c>
    </row>
    <row r="100" spans="1:7">
      <c r="B100" s="15"/>
      <c r="C100" s="16" t="s">
        <v>15</v>
      </c>
      <c r="D100" s="17" t="s">
        <v>40</v>
      </c>
      <c r="E100" s="15"/>
      <c r="F100" s="1">
        <v>5000</v>
      </c>
    </row>
    <row r="101" spans="1:7">
      <c r="A101" s="1">
        <v>4500</v>
      </c>
      <c r="B101" s="21" t="s">
        <v>40</v>
      </c>
      <c r="C101" s="22"/>
    </row>
    <row r="102" spans="1:7">
      <c r="B102" s="15"/>
      <c r="C102" s="16" t="s">
        <v>15</v>
      </c>
      <c r="D102" s="16" t="s">
        <v>41</v>
      </c>
      <c r="E102" s="15"/>
      <c r="F102" s="1">
        <v>4500</v>
      </c>
    </row>
    <row r="105" spans="1:7">
      <c r="A105" s="23" t="s">
        <v>42</v>
      </c>
    </row>
    <row r="106" spans="1:7">
      <c r="A106" s="24">
        <v>5000</v>
      </c>
      <c r="B106" s="25" t="s">
        <v>2</v>
      </c>
      <c r="C106" s="26"/>
      <c r="D106" s="26"/>
      <c r="E106" s="26"/>
      <c r="F106" s="27"/>
    </row>
    <row r="107" spans="1:7">
      <c r="A107" s="27"/>
      <c r="B107" s="28"/>
      <c r="C107" s="29" t="s">
        <v>15</v>
      </c>
      <c r="D107" s="29" t="s">
        <v>40</v>
      </c>
      <c r="E107" s="28"/>
      <c r="F107" s="24">
        <v>5000</v>
      </c>
    </row>
    <row r="108" spans="1:7">
      <c r="A108" s="24">
        <v>4500</v>
      </c>
      <c r="B108" s="24" t="s">
        <v>40</v>
      </c>
      <c r="C108" s="27"/>
      <c r="D108" s="27"/>
      <c r="E108" s="27"/>
      <c r="F108" s="27"/>
      <c r="G108" s="1" t="s">
        <v>43</v>
      </c>
    </row>
    <row r="109" spans="1:7">
      <c r="A109" s="27"/>
      <c r="B109" s="28"/>
      <c r="C109" s="29" t="s">
        <v>15</v>
      </c>
      <c r="D109" s="29" t="s">
        <v>41</v>
      </c>
      <c r="E109" s="28"/>
      <c r="F109" s="24">
        <v>4500</v>
      </c>
    </row>
    <row r="117" spans="1:5">
      <c r="A117" s="1">
        <v>100</v>
      </c>
      <c r="B117" s="19" t="s">
        <v>44</v>
      </c>
      <c r="C117" s="5"/>
      <c r="D117" s="5"/>
    </row>
    <row r="118" spans="1:5">
      <c r="B118" s="15"/>
      <c r="C118" s="16" t="s">
        <v>15</v>
      </c>
      <c r="D118" s="16" t="s">
        <v>4</v>
      </c>
      <c r="E118" s="1">
        <v>100</v>
      </c>
    </row>
    <row r="127" spans="1:5">
      <c r="A127" s="1">
        <v>600</v>
      </c>
      <c r="B127" s="19" t="s">
        <v>45</v>
      </c>
      <c r="C127" s="5"/>
      <c r="D127" s="5"/>
    </row>
    <row r="128" spans="1:5">
      <c r="B128" s="15"/>
      <c r="C128" s="16" t="s">
        <v>15</v>
      </c>
      <c r="D128" s="16" t="s">
        <v>16</v>
      </c>
      <c r="E128" s="1">
        <v>600</v>
      </c>
    </row>
    <row r="129" spans="1:7">
      <c r="A129" s="1">
        <v>550</v>
      </c>
      <c r="B129" s="1" t="s">
        <v>46</v>
      </c>
      <c r="G129" s="1" t="s">
        <v>43</v>
      </c>
    </row>
    <row r="130" spans="1:7">
      <c r="B130" s="15"/>
      <c r="C130" s="16" t="s">
        <v>15</v>
      </c>
      <c r="D130" s="30" t="s">
        <v>45</v>
      </c>
      <c r="E130" s="1">
        <v>550</v>
      </c>
    </row>
    <row r="137" spans="1:7">
      <c r="A137" s="1">
        <v>1600</v>
      </c>
      <c r="B137" s="14" t="s">
        <v>32</v>
      </c>
      <c r="C137" s="5"/>
      <c r="D137" s="5"/>
      <c r="E137" s="5"/>
    </row>
    <row r="138" spans="1:7">
      <c r="B138" s="15"/>
      <c r="C138" s="16" t="s">
        <v>15</v>
      </c>
      <c r="D138" s="16" t="s">
        <v>29</v>
      </c>
      <c r="E138" s="15"/>
      <c r="F138" s="1">
        <v>1600</v>
      </c>
    </row>
    <row r="148" spans="1:5">
      <c r="B148" s="1" t="s">
        <v>47</v>
      </c>
    </row>
    <row r="150" spans="1:5">
      <c r="A150" s="1">
        <v>350</v>
      </c>
      <c r="B150" s="19" t="s">
        <v>31</v>
      </c>
      <c r="C150" s="5"/>
      <c r="D150" s="5"/>
    </row>
    <row r="151" spans="1:5">
      <c r="B151" s="15"/>
      <c r="C151" s="16" t="s">
        <v>15</v>
      </c>
      <c r="D151" s="16" t="s">
        <v>2</v>
      </c>
      <c r="E151" s="1">
        <v>350</v>
      </c>
    </row>
    <row r="174" spans="1:6">
      <c r="A174" s="1" t="s">
        <v>48</v>
      </c>
      <c r="D174" s="1" t="s">
        <v>49</v>
      </c>
      <c r="F174" s="1" t="s">
        <v>50</v>
      </c>
    </row>
    <row r="175" spans="1:6">
      <c r="A175" s="1" t="s">
        <v>51</v>
      </c>
    </row>
    <row r="176" spans="1:6">
      <c r="B176" s="1" t="s">
        <v>52</v>
      </c>
      <c r="C176" s="1" t="s">
        <v>53</v>
      </c>
    </row>
    <row r="177" spans="1:6">
      <c r="B177" s="14">
        <v>2400</v>
      </c>
      <c r="C177" s="14">
        <v>3</v>
      </c>
      <c r="D177" s="1" t="s">
        <v>54</v>
      </c>
    </row>
    <row r="178" spans="1:6">
      <c r="D178" s="31">
        <f>B177/(3+2+1)</f>
        <v>400</v>
      </c>
      <c r="E178" s="1" t="s">
        <v>55</v>
      </c>
    </row>
    <row r="179" spans="1:6">
      <c r="D179" s="1" t="s">
        <v>56</v>
      </c>
    </row>
    <row r="180" spans="1:6">
      <c r="B180" s="1" t="s">
        <v>57</v>
      </c>
      <c r="D180" s="32">
        <f>400*2</f>
        <v>800</v>
      </c>
      <c r="E180" s="1" t="s">
        <v>58</v>
      </c>
    </row>
    <row r="182" spans="1:6">
      <c r="A182" s="1" t="s">
        <v>59</v>
      </c>
      <c r="F182" s="1" t="s">
        <v>60</v>
      </c>
    </row>
    <row r="184" spans="1:6">
      <c r="B184" s="1" t="s">
        <v>61</v>
      </c>
      <c r="C184" s="1" t="s">
        <v>62</v>
      </c>
    </row>
    <row r="185" spans="1:6">
      <c r="B185" s="14">
        <v>900</v>
      </c>
      <c r="C185" s="14">
        <v>3</v>
      </c>
    </row>
    <row r="186" spans="1:6">
      <c r="B186" s="1" t="s">
        <v>57</v>
      </c>
      <c r="D186" s="31">
        <f>B185/C185</f>
        <v>300</v>
      </c>
    </row>
    <row r="187" spans="1:6">
      <c r="E187" s="1" t="s">
        <v>63</v>
      </c>
    </row>
    <row r="188" spans="1:6">
      <c r="B188" s="1" t="s">
        <v>64</v>
      </c>
      <c r="E188" s="33">
        <f>D186*(9/12)</f>
        <v>225</v>
      </c>
    </row>
    <row r="193" spans="1:7">
      <c r="A193" s="1">
        <v>2000</v>
      </c>
      <c r="B193" s="14" t="s">
        <v>65</v>
      </c>
      <c r="C193" s="5"/>
      <c r="D193" s="5"/>
      <c r="E193" s="5"/>
      <c r="F193" s="5"/>
    </row>
    <row r="194" spans="1:7">
      <c r="C194" s="1" t="s">
        <v>15</v>
      </c>
      <c r="D194" s="1" t="s">
        <v>66</v>
      </c>
      <c r="G194" s="1">
        <v>1200</v>
      </c>
    </row>
    <row r="195" spans="1:7">
      <c r="B195" s="15"/>
      <c r="C195" s="15"/>
      <c r="D195" s="16" t="s">
        <v>67</v>
      </c>
      <c r="E195" s="15"/>
      <c r="F195" s="15"/>
      <c r="G195" s="1">
        <v>800</v>
      </c>
    </row>
    <row r="196" spans="1:7">
      <c r="A196" s="1">
        <v>225</v>
      </c>
      <c r="B196" s="1" t="s">
        <v>68</v>
      </c>
    </row>
    <row r="197" spans="1:7">
      <c r="B197" s="15"/>
      <c r="C197" s="16" t="s">
        <v>15</v>
      </c>
      <c r="D197" s="16" t="s">
        <v>69</v>
      </c>
      <c r="E197" s="15"/>
      <c r="F197" s="15"/>
      <c r="G197" s="1">
        <v>225</v>
      </c>
    </row>
    <row r="200" spans="1:7">
      <c r="B200" s="34"/>
    </row>
    <row r="201" spans="1:7">
      <c r="B201" s="1" t="s">
        <v>70</v>
      </c>
    </row>
    <row r="202" spans="1:7">
      <c r="B202" s="1" t="s">
        <v>71</v>
      </c>
    </row>
    <row r="203" spans="1:7">
      <c r="B203" s="1" t="s">
        <v>72</v>
      </c>
    </row>
    <row r="207" spans="1:7">
      <c r="B207" s="1" t="s">
        <v>73</v>
      </c>
      <c r="D207" s="1">
        <v>10000</v>
      </c>
    </row>
    <row r="208" spans="1:7">
      <c r="B208" s="1" t="s">
        <v>74</v>
      </c>
      <c r="D208" s="1">
        <v>7000</v>
      </c>
    </row>
    <row r="211" spans="1:13">
      <c r="A211" s="1">
        <v>7000</v>
      </c>
      <c r="B211" s="14" t="s">
        <v>75</v>
      </c>
      <c r="C211" s="5"/>
      <c r="D211" s="5"/>
      <c r="E211" s="5"/>
    </row>
    <row r="212" spans="1:13">
      <c r="C212" s="1" t="s">
        <v>15</v>
      </c>
      <c r="D212" s="1" t="s">
        <v>10</v>
      </c>
      <c r="F212" s="1">
        <v>7000</v>
      </c>
      <c r="H212" s="105" t="s">
        <v>10</v>
      </c>
      <c r="I212" s="106"/>
      <c r="K212" s="105" t="s">
        <v>76</v>
      </c>
      <c r="L212" s="106"/>
    </row>
    <row r="213" spans="1:13">
      <c r="A213" s="1">
        <v>10000</v>
      </c>
      <c r="B213" s="14" t="s">
        <v>77</v>
      </c>
      <c r="C213" s="5"/>
      <c r="D213" s="5"/>
      <c r="E213" s="5"/>
      <c r="H213" s="35">
        <v>7000</v>
      </c>
      <c r="I213" s="36">
        <v>7000</v>
      </c>
      <c r="K213" s="35">
        <v>7000</v>
      </c>
      <c r="L213" s="36">
        <v>10000</v>
      </c>
    </row>
    <row r="214" spans="1:13">
      <c r="B214" s="15"/>
      <c r="C214" s="16" t="s">
        <v>15</v>
      </c>
      <c r="D214" s="17" t="s">
        <v>75</v>
      </c>
      <c r="E214" s="17"/>
      <c r="F214" s="1">
        <v>10000</v>
      </c>
      <c r="H214" s="37">
        <v>10000</v>
      </c>
      <c r="I214" s="38"/>
      <c r="K214" s="37"/>
      <c r="L214" s="38"/>
    </row>
    <row r="215" spans="1:13">
      <c r="H215" s="39"/>
      <c r="I215" s="40"/>
      <c r="K215" s="39"/>
      <c r="L215" s="40"/>
    </row>
    <row r="216" spans="1:13">
      <c r="H216" s="1">
        <v>10000</v>
      </c>
      <c r="L216" s="1">
        <v>3000</v>
      </c>
      <c r="M216" s="1" t="s">
        <v>78</v>
      </c>
    </row>
    <row r="218" spans="1:13">
      <c r="A218" s="1" t="s">
        <v>79</v>
      </c>
    </row>
    <row r="221" spans="1:13">
      <c r="A221" s="31">
        <f>G222+G223+G224+G225+G226+G227+G228+G229+G230</f>
        <v>20420</v>
      </c>
      <c r="B221" s="14" t="s">
        <v>80</v>
      </c>
      <c r="C221" s="5"/>
      <c r="D221" s="5"/>
      <c r="E221" s="5"/>
      <c r="F221" s="5"/>
    </row>
    <row r="222" spans="1:13">
      <c r="C222" s="1" t="s">
        <v>15</v>
      </c>
      <c r="D222" s="1" t="s">
        <v>81</v>
      </c>
      <c r="G222" s="1">
        <v>15600</v>
      </c>
    </row>
    <row r="223" spans="1:13">
      <c r="D223" s="1" t="s">
        <v>31</v>
      </c>
      <c r="G223" s="1">
        <f>A16+A42+A150</f>
        <v>1290</v>
      </c>
    </row>
    <row r="224" spans="1:13">
      <c r="D224" s="1" t="s">
        <v>14</v>
      </c>
      <c r="G224" s="1">
        <f>A17</f>
        <v>600</v>
      </c>
    </row>
    <row r="225" spans="1:7">
      <c r="D225" s="1" t="s">
        <v>82</v>
      </c>
      <c r="G225" s="1">
        <v>105</v>
      </c>
    </row>
    <row r="226" spans="1:7">
      <c r="D226" s="1" t="s">
        <v>83</v>
      </c>
      <c r="G226" s="1">
        <v>450</v>
      </c>
    </row>
    <row r="227" spans="1:7">
      <c r="D227" s="1" t="s">
        <v>44</v>
      </c>
      <c r="G227" s="1">
        <v>100</v>
      </c>
    </row>
    <row r="228" spans="1:7">
      <c r="D228" s="1" t="s">
        <v>45</v>
      </c>
      <c r="G228" s="1">
        <v>50</v>
      </c>
    </row>
    <row r="229" spans="1:7">
      <c r="D229" s="1" t="s">
        <v>84</v>
      </c>
      <c r="G229" s="1">
        <v>2000</v>
      </c>
    </row>
    <row r="230" spans="1:7">
      <c r="B230" s="15"/>
      <c r="C230" s="15"/>
      <c r="D230" s="16" t="s">
        <v>68</v>
      </c>
      <c r="E230" s="15"/>
      <c r="F230" s="15"/>
      <c r="G230" s="1">
        <v>225</v>
      </c>
    </row>
    <row r="232" spans="1:7">
      <c r="A232" s="1" t="s">
        <v>85</v>
      </c>
    </row>
    <row r="233" spans="1:7">
      <c r="A233" s="1">
        <v>3000</v>
      </c>
      <c r="B233" s="14" t="s">
        <v>86</v>
      </c>
      <c r="C233" s="5"/>
      <c r="D233" s="5"/>
      <c r="E233" s="5"/>
    </row>
    <row r="234" spans="1:7">
      <c r="A234" s="1">
        <v>500</v>
      </c>
      <c r="B234" s="1" t="s">
        <v>87</v>
      </c>
    </row>
    <row r="235" spans="1:7">
      <c r="A235" s="1">
        <v>25</v>
      </c>
      <c r="B235" s="1" t="s">
        <v>38</v>
      </c>
    </row>
    <row r="236" spans="1:7">
      <c r="A236" s="1">
        <v>28050</v>
      </c>
      <c r="B236" s="1" t="s">
        <v>88</v>
      </c>
    </row>
    <row r="237" spans="1:7">
      <c r="A237" s="1">
        <v>1000</v>
      </c>
      <c r="B237" s="1" t="s">
        <v>89</v>
      </c>
    </row>
    <row r="238" spans="1:7">
      <c r="B238" s="15"/>
      <c r="C238" s="16" t="s">
        <v>15</v>
      </c>
      <c r="D238" s="16" t="s">
        <v>80</v>
      </c>
      <c r="E238" s="15"/>
      <c r="F238" s="31">
        <f>A233+A234+A235+A236+A237</f>
        <v>32575</v>
      </c>
    </row>
    <row r="241" spans="2:5">
      <c r="C241" s="105" t="s">
        <v>80</v>
      </c>
      <c r="D241" s="106"/>
    </row>
    <row r="242" spans="2:5">
      <c r="C242" s="35">
        <v>20420</v>
      </c>
      <c r="D242" s="36">
        <v>32575</v>
      </c>
    </row>
    <row r="243" spans="2:5">
      <c r="C243" s="41"/>
      <c r="D243" s="38"/>
    </row>
    <row r="244" spans="2:5">
      <c r="C244" s="39"/>
      <c r="D244" s="40"/>
    </row>
    <row r="245" spans="2:5">
      <c r="B245" s="1" t="s">
        <v>90</v>
      </c>
      <c r="C245" s="105">
        <f>D242-C242</f>
        <v>12155</v>
      </c>
      <c r="D245" s="106"/>
      <c r="E245" s="1" t="s">
        <v>91</v>
      </c>
    </row>
  </sheetData>
  <mergeCells count="5">
    <mergeCell ref="A3:E3"/>
    <mergeCell ref="H212:I212"/>
    <mergeCell ref="K212:L212"/>
    <mergeCell ref="C241:D241"/>
    <mergeCell ref="C245:D24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J218"/>
  <sheetViews>
    <sheetView workbookViewId="0"/>
  </sheetViews>
  <sheetFormatPr baseColWidth="10" defaultColWidth="14.44140625" defaultRowHeight="15.75" customHeight="1"/>
  <cols>
    <col min="2" max="2" width="13.5546875" customWidth="1"/>
  </cols>
  <sheetData>
    <row r="1" spans="1:10" ht="13.2">
      <c r="A1" s="1" t="s">
        <v>92</v>
      </c>
    </row>
    <row r="5" spans="1:10" ht="13.2">
      <c r="A5" s="1" t="s">
        <v>93</v>
      </c>
    </row>
    <row r="6" spans="1:10" ht="13.2">
      <c r="B6" s="1"/>
    </row>
    <row r="8" spans="1:10" ht="13.2">
      <c r="A8" s="1" t="s">
        <v>94</v>
      </c>
      <c r="E8" s="1" t="s">
        <v>95</v>
      </c>
      <c r="J8" s="1" t="s">
        <v>60</v>
      </c>
    </row>
    <row r="10" spans="1:10" ht="13.2">
      <c r="A10" s="1" t="s">
        <v>96</v>
      </c>
      <c r="C10" s="1" t="s">
        <v>97</v>
      </c>
      <c r="F10" s="1" t="s">
        <v>52</v>
      </c>
      <c r="G10" s="1" t="s">
        <v>53</v>
      </c>
    </row>
    <row r="11" spans="1:10" ht="13.2">
      <c r="F11" s="14">
        <v>25000</v>
      </c>
      <c r="G11" s="14">
        <v>100000</v>
      </c>
    </row>
    <row r="12" spans="1:10" ht="13.2">
      <c r="A12" s="1" t="s">
        <v>98</v>
      </c>
      <c r="F12" s="1" t="s">
        <v>57</v>
      </c>
      <c r="H12" s="32">
        <f>F11/G11</f>
        <v>0.25</v>
      </c>
      <c r="I12" s="1" t="s">
        <v>99</v>
      </c>
    </row>
    <row r="14" spans="1:10" ht="13.2">
      <c r="A14" s="1" t="s">
        <v>100</v>
      </c>
      <c r="C14" s="31">
        <f>25000/100000</f>
        <v>0.25</v>
      </c>
    </row>
    <row r="15" spans="1:10" ht="13.2">
      <c r="F15" s="1" t="s">
        <v>101</v>
      </c>
      <c r="H15" s="31">
        <f>H12*7000</f>
        <v>1750</v>
      </c>
    </row>
    <row r="16" spans="1:10" ht="13.2">
      <c r="C16" s="1" t="s">
        <v>102</v>
      </c>
      <c r="D16" s="31">
        <f>C14*2000</f>
        <v>500</v>
      </c>
      <c r="F16" s="1" t="s">
        <v>103</v>
      </c>
      <c r="I16" s="1">
        <v>23250</v>
      </c>
    </row>
    <row r="17" spans="1:6" ht="13.2">
      <c r="C17" s="1" t="s">
        <v>104</v>
      </c>
      <c r="D17" s="31">
        <f>C14*5000</f>
        <v>1250</v>
      </c>
      <c r="F17" s="1"/>
    </row>
    <row r="20" spans="1:6" ht="13.2">
      <c r="A20" s="1" t="s">
        <v>105</v>
      </c>
      <c r="F20" s="1" t="s">
        <v>60</v>
      </c>
    </row>
    <row r="22" spans="1:6" ht="13.2">
      <c r="B22" s="1" t="s">
        <v>52</v>
      </c>
      <c r="C22" s="1" t="s">
        <v>53</v>
      </c>
    </row>
    <row r="23" spans="1:6" ht="13.2">
      <c r="B23" s="14">
        <v>2000</v>
      </c>
      <c r="C23" s="14">
        <v>5</v>
      </c>
      <c r="D23" s="1" t="s">
        <v>106</v>
      </c>
    </row>
    <row r="24" spans="1:6" ht="13.2">
      <c r="B24" s="1" t="s">
        <v>57</v>
      </c>
      <c r="D24" s="32">
        <f>B23/C23</f>
        <v>400</v>
      </c>
      <c r="E24" s="1" t="s">
        <v>107</v>
      </c>
    </row>
    <row r="27" spans="1:6" ht="13.2">
      <c r="B27" s="1" t="s">
        <v>102</v>
      </c>
      <c r="C27" s="31">
        <f>(D24/12)*3</f>
        <v>100</v>
      </c>
    </row>
    <row r="28" spans="1:6" ht="13.2">
      <c r="B28" s="1" t="s">
        <v>104</v>
      </c>
      <c r="C28" s="31">
        <f>D24</f>
        <v>400</v>
      </c>
    </row>
    <row r="30" spans="1:6" ht="13.2">
      <c r="B30" s="1" t="s">
        <v>101</v>
      </c>
      <c r="D30" s="31">
        <f>C27+C28</f>
        <v>500</v>
      </c>
    </row>
    <row r="31" spans="1:6" ht="13.2">
      <c r="B31" s="1" t="s">
        <v>108</v>
      </c>
      <c r="E31" s="1">
        <v>1700</v>
      </c>
    </row>
    <row r="34" spans="1:9" ht="13.2">
      <c r="A34" s="105" t="s">
        <v>109</v>
      </c>
      <c r="B34" s="106"/>
      <c r="C34" s="106"/>
      <c r="D34" s="106"/>
      <c r="E34" s="106"/>
    </row>
    <row r="36" spans="1:9" ht="17.399999999999999">
      <c r="B36" s="42" t="s">
        <v>110</v>
      </c>
      <c r="C36" s="43"/>
      <c r="F36" s="44" t="s">
        <v>111</v>
      </c>
    </row>
    <row r="37" spans="1:9" ht="13.8">
      <c r="B37" s="44" t="s">
        <v>112</v>
      </c>
      <c r="C37" s="43"/>
    </row>
    <row r="38" spans="1:9" ht="13.2">
      <c r="F38" s="1" t="s">
        <v>113</v>
      </c>
      <c r="I38" s="1">
        <f>(D73-I51)</f>
        <v>124000</v>
      </c>
    </row>
    <row r="39" spans="1:9" ht="13.2">
      <c r="B39" s="23" t="s">
        <v>114</v>
      </c>
      <c r="C39" s="45"/>
      <c r="F39" s="1" t="s">
        <v>80</v>
      </c>
      <c r="I39" s="1">
        <v>6000</v>
      </c>
    </row>
    <row r="41" spans="1:9" ht="13.8">
      <c r="B41" s="1" t="s">
        <v>115</v>
      </c>
      <c r="D41" s="1">
        <v>1700</v>
      </c>
      <c r="F41" s="44" t="s">
        <v>116</v>
      </c>
    </row>
    <row r="43" spans="1:9" ht="13.2">
      <c r="B43" s="23" t="s">
        <v>117</v>
      </c>
      <c r="F43" s="1" t="s">
        <v>118</v>
      </c>
      <c r="I43" s="1">
        <v>40000</v>
      </c>
    </row>
    <row r="45" spans="1:9" ht="13.8">
      <c r="B45" s="1" t="s">
        <v>119</v>
      </c>
      <c r="D45" s="1">
        <v>80000</v>
      </c>
      <c r="F45" s="44" t="s">
        <v>120</v>
      </c>
    </row>
    <row r="46" spans="1:9" ht="13.2">
      <c r="B46" s="1" t="s">
        <v>121</v>
      </c>
      <c r="D46" s="1">
        <v>23250</v>
      </c>
    </row>
    <row r="47" spans="1:9" ht="13.2">
      <c r="F47" s="1" t="s">
        <v>23</v>
      </c>
      <c r="I47" s="1">
        <v>20000</v>
      </c>
    </row>
    <row r="48" spans="1:9" ht="13.2">
      <c r="B48" s="23" t="s">
        <v>122</v>
      </c>
      <c r="F48" s="1" t="s">
        <v>123</v>
      </c>
      <c r="I48" s="1">
        <v>2000</v>
      </c>
    </row>
    <row r="49" spans="2:9" ht="13.2">
      <c r="F49" s="1" t="s">
        <v>124</v>
      </c>
      <c r="I49" s="1">
        <v>7000</v>
      </c>
    </row>
    <row r="50" spans="2:9" ht="66">
      <c r="B50" s="46" t="s">
        <v>125</v>
      </c>
      <c r="D50" s="1">
        <v>2000</v>
      </c>
      <c r="F50" s="5"/>
      <c r="G50" s="5"/>
      <c r="H50" s="5"/>
      <c r="I50" s="5"/>
    </row>
    <row r="51" spans="2:9" ht="13.2">
      <c r="H51" s="23" t="s">
        <v>126</v>
      </c>
      <c r="I51" s="31">
        <f>SUM(I39:I49)</f>
        <v>75000</v>
      </c>
    </row>
    <row r="52" spans="2:9" ht="13.8">
      <c r="B52" s="44" t="s">
        <v>127</v>
      </c>
    </row>
    <row r="54" spans="2:9" ht="13.2">
      <c r="B54" s="23" t="s">
        <v>128</v>
      </c>
      <c r="G54" s="1" t="s">
        <v>129</v>
      </c>
      <c r="H54" s="31">
        <f>D73-I51</f>
        <v>124000</v>
      </c>
    </row>
    <row r="56" spans="2:9" ht="13.2">
      <c r="B56" s="1" t="s">
        <v>46</v>
      </c>
      <c r="D56" s="1">
        <v>8000</v>
      </c>
    </row>
    <row r="57" spans="2:9" ht="13.2">
      <c r="B57" s="1" t="s">
        <v>10</v>
      </c>
      <c r="D57" s="1">
        <v>50000</v>
      </c>
    </row>
    <row r="59" spans="2:9" ht="13.2">
      <c r="B59" s="23" t="s">
        <v>130</v>
      </c>
    </row>
    <row r="61" spans="2:9" ht="13.2">
      <c r="B61" s="1" t="s">
        <v>5</v>
      </c>
      <c r="D61" s="1">
        <v>500</v>
      </c>
    </row>
    <row r="62" spans="2:9" ht="13.2">
      <c r="B62" s="1" t="s">
        <v>131</v>
      </c>
      <c r="D62" s="1">
        <v>6000</v>
      </c>
    </row>
    <row r="63" spans="2:9" ht="13.2">
      <c r="B63" s="1" t="s">
        <v>8</v>
      </c>
      <c r="D63" s="1">
        <v>2000</v>
      </c>
    </row>
    <row r="64" spans="2:9" ht="13.2">
      <c r="B64" s="1" t="s">
        <v>29</v>
      </c>
      <c r="D64" s="1">
        <v>5000</v>
      </c>
    </row>
    <row r="65" spans="2:4" ht="13.2">
      <c r="B65" s="1" t="s">
        <v>39</v>
      </c>
      <c r="D65" s="1">
        <v>500</v>
      </c>
    </row>
    <row r="66" spans="2:4" ht="13.2">
      <c r="B66" s="1" t="s">
        <v>132</v>
      </c>
      <c r="D66" s="1">
        <v>1000</v>
      </c>
    </row>
    <row r="68" spans="2:4" ht="13.2">
      <c r="B68" s="23" t="s">
        <v>133</v>
      </c>
    </row>
    <row r="70" spans="2:4" ht="13.2">
      <c r="B70" s="1" t="s">
        <v>3</v>
      </c>
      <c r="D70" s="1">
        <v>2050</v>
      </c>
    </row>
    <row r="71" spans="2:4" ht="13.2">
      <c r="B71" s="16" t="s">
        <v>2</v>
      </c>
      <c r="C71" s="15"/>
      <c r="D71" s="16">
        <v>17000</v>
      </c>
    </row>
    <row r="73" spans="2:4" ht="13.2">
      <c r="C73" s="23" t="s">
        <v>134</v>
      </c>
      <c r="D73" s="31">
        <f>D41+D45+D46+D56+D57+D61+D62+D63+D64+D65+D66+D70+D71+D50</f>
        <v>199000</v>
      </c>
    </row>
    <row r="76" spans="2:4" ht="13.2">
      <c r="B76" s="23" t="s">
        <v>135</v>
      </c>
    </row>
    <row r="78" spans="2:4" ht="13.2">
      <c r="B78" s="1">
        <v>1700</v>
      </c>
      <c r="C78" s="1" t="s">
        <v>115</v>
      </c>
    </row>
    <row r="79" spans="2:4" ht="13.2">
      <c r="B79" s="1">
        <v>80000</v>
      </c>
      <c r="C79" s="1" t="s">
        <v>119</v>
      </c>
    </row>
    <row r="80" spans="2:4" ht="20.25" customHeight="1">
      <c r="B80" s="1">
        <v>23250</v>
      </c>
      <c r="C80" s="1" t="s">
        <v>121</v>
      </c>
    </row>
    <row r="81" spans="2:9" ht="18" customHeight="1">
      <c r="B81" s="1">
        <v>2000</v>
      </c>
      <c r="C81" s="47" t="s">
        <v>125</v>
      </c>
    </row>
    <row r="82" spans="2:9" ht="13.2">
      <c r="B82" s="1">
        <v>8000</v>
      </c>
      <c r="C82" s="1" t="s">
        <v>46</v>
      </c>
    </row>
    <row r="83" spans="2:9" ht="13.2">
      <c r="B83" s="1">
        <v>50000</v>
      </c>
      <c r="C83" s="1" t="s">
        <v>10</v>
      </c>
    </row>
    <row r="84" spans="2:9" ht="13.2">
      <c r="B84" s="1">
        <v>500</v>
      </c>
      <c r="C84" s="1" t="s">
        <v>5</v>
      </c>
    </row>
    <row r="85" spans="2:9" ht="13.2">
      <c r="B85" s="1">
        <v>6000</v>
      </c>
      <c r="C85" s="1" t="s">
        <v>131</v>
      </c>
    </row>
    <row r="86" spans="2:9" ht="13.2">
      <c r="B86" s="1">
        <v>2000</v>
      </c>
      <c r="C86" s="1" t="s">
        <v>8</v>
      </c>
    </row>
    <row r="87" spans="2:9" ht="13.2">
      <c r="B87" s="1">
        <v>5000</v>
      </c>
      <c r="C87" s="1" t="s">
        <v>29</v>
      </c>
    </row>
    <row r="88" spans="2:9" ht="13.2">
      <c r="B88" s="1">
        <v>500</v>
      </c>
      <c r="C88" s="1" t="s">
        <v>39</v>
      </c>
    </row>
    <row r="89" spans="2:9" ht="13.2">
      <c r="B89" s="1">
        <v>1000</v>
      </c>
      <c r="C89" s="1" t="s">
        <v>132</v>
      </c>
    </row>
    <row r="90" spans="2:9" ht="13.2">
      <c r="B90" s="1">
        <v>2050</v>
      </c>
      <c r="C90" s="1" t="s">
        <v>3</v>
      </c>
    </row>
    <row r="91" spans="2:9" ht="13.2">
      <c r="B91" s="16">
        <v>17000</v>
      </c>
      <c r="C91" s="16" t="s">
        <v>2</v>
      </c>
      <c r="D91" s="15"/>
    </row>
    <row r="92" spans="2:9" ht="13.2">
      <c r="E92" s="1" t="s">
        <v>15</v>
      </c>
      <c r="F92" s="6" t="s">
        <v>113</v>
      </c>
      <c r="G92" s="6"/>
      <c r="H92" s="6"/>
      <c r="I92" s="8">
        <f>H54</f>
        <v>124000</v>
      </c>
    </row>
    <row r="93" spans="2:9" ht="13.2">
      <c r="F93" s="48" t="s">
        <v>80</v>
      </c>
      <c r="G93" s="6"/>
      <c r="H93" s="6"/>
      <c r="I93" s="8">
        <v>6000</v>
      </c>
    </row>
    <row r="94" spans="2:9" ht="13.2">
      <c r="F94" s="48" t="s">
        <v>118</v>
      </c>
      <c r="G94" s="49"/>
      <c r="H94" s="6"/>
      <c r="I94" s="8">
        <v>40000</v>
      </c>
    </row>
    <row r="95" spans="2:9" ht="13.2">
      <c r="F95" s="6" t="s">
        <v>23</v>
      </c>
      <c r="G95" s="6"/>
      <c r="H95" s="6"/>
      <c r="I95" s="8">
        <v>20000</v>
      </c>
    </row>
    <row r="96" spans="2:9" ht="13.2">
      <c r="F96" s="48" t="s">
        <v>123</v>
      </c>
      <c r="G96" s="6"/>
      <c r="H96" s="6"/>
      <c r="I96" s="8">
        <v>2000</v>
      </c>
    </row>
    <row r="97" spans="1:9" ht="13.2">
      <c r="F97" s="50" t="s">
        <v>124</v>
      </c>
      <c r="G97" s="11"/>
      <c r="H97" s="11"/>
      <c r="I97" s="51">
        <v>7000</v>
      </c>
    </row>
    <row r="107" spans="1:9" ht="13.2">
      <c r="A107" s="1">
        <v>6000</v>
      </c>
      <c r="B107" s="14" t="s">
        <v>136</v>
      </c>
      <c r="C107" s="5"/>
      <c r="D107" s="5"/>
    </row>
    <row r="108" spans="1:9" ht="13.2">
      <c r="B108" s="15"/>
      <c r="C108" s="16" t="s">
        <v>15</v>
      </c>
      <c r="D108" s="16" t="s">
        <v>24</v>
      </c>
      <c r="E108" s="1">
        <v>6000</v>
      </c>
    </row>
    <row r="115" spans="1:6" ht="13.2">
      <c r="A115" s="1">
        <v>50000</v>
      </c>
      <c r="B115" s="14" t="s">
        <v>2</v>
      </c>
      <c r="C115" s="5"/>
      <c r="D115" s="5"/>
    </row>
    <row r="116" spans="1:6" ht="13.2">
      <c r="B116" s="15"/>
      <c r="C116" s="16" t="s">
        <v>15</v>
      </c>
      <c r="D116" s="16" t="s">
        <v>113</v>
      </c>
      <c r="E116" s="1">
        <v>50000</v>
      </c>
    </row>
    <row r="125" spans="1:6" ht="13.2">
      <c r="A125" s="1">
        <v>1100</v>
      </c>
      <c r="B125" s="19" t="s">
        <v>137</v>
      </c>
      <c r="C125" s="52"/>
      <c r="D125" s="5"/>
      <c r="E125" s="5"/>
    </row>
    <row r="126" spans="1:6" ht="13.2">
      <c r="C126" s="1" t="s">
        <v>15</v>
      </c>
      <c r="D126" s="1" t="s">
        <v>2</v>
      </c>
      <c r="F126" s="1">
        <v>500</v>
      </c>
    </row>
    <row r="127" spans="1:6" ht="13.2">
      <c r="B127" s="15"/>
      <c r="C127" s="15"/>
      <c r="D127" s="16" t="s">
        <v>138</v>
      </c>
      <c r="E127" s="15"/>
      <c r="F127" s="1">
        <v>600</v>
      </c>
    </row>
    <row r="142" spans="1:6" ht="13.2">
      <c r="A142" s="1">
        <v>10500</v>
      </c>
      <c r="B142" s="14" t="s">
        <v>139</v>
      </c>
      <c r="C142" s="5"/>
      <c r="D142" s="5"/>
      <c r="E142" s="5"/>
    </row>
    <row r="143" spans="1:6" ht="13.2">
      <c r="B143" s="15"/>
      <c r="C143" s="16" t="s">
        <v>15</v>
      </c>
      <c r="D143" s="17" t="s">
        <v>88</v>
      </c>
      <c r="E143" s="53"/>
      <c r="F143" s="1">
        <v>10500</v>
      </c>
    </row>
    <row r="154" spans="1:5" ht="13.2">
      <c r="A154" s="1">
        <v>1200</v>
      </c>
      <c r="B154" s="19" t="s">
        <v>140</v>
      </c>
      <c r="C154" s="52"/>
      <c r="D154" s="5"/>
    </row>
    <row r="155" spans="1:5" ht="13.2">
      <c r="C155" s="1" t="s">
        <v>15</v>
      </c>
      <c r="D155" s="1" t="s">
        <v>3</v>
      </c>
      <c r="E155" s="1">
        <v>400</v>
      </c>
    </row>
    <row r="156" spans="1:5" ht="13.2">
      <c r="B156" s="15"/>
      <c r="C156" s="15"/>
      <c r="D156" s="16" t="s">
        <v>16</v>
      </c>
      <c r="E156" s="1">
        <v>800</v>
      </c>
    </row>
    <row r="166" spans="1:7" ht="13.2">
      <c r="A166" s="1">
        <v>250</v>
      </c>
      <c r="B166" s="1" t="s">
        <v>3</v>
      </c>
    </row>
    <row r="167" spans="1:7" ht="13.2">
      <c r="A167" s="1">
        <v>250</v>
      </c>
      <c r="B167" s="18" t="s">
        <v>141</v>
      </c>
      <c r="C167" s="54"/>
      <c r="D167" s="54"/>
    </row>
    <row r="168" spans="1:7" ht="13.2">
      <c r="D168" s="1" t="s">
        <v>15</v>
      </c>
      <c r="E168" s="1" t="s">
        <v>5</v>
      </c>
      <c r="G168" s="1">
        <v>500</v>
      </c>
    </row>
    <row r="177" spans="1:7" ht="13.2">
      <c r="G177" s="1" t="s">
        <v>28</v>
      </c>
    </row>
    <row r="178" spans="1:7" ht="13.2">
      <c r="A178" s="1">
        <v>10000</v>
      </c>
      <c r="B178" s="14" t="s">
        <v>29</v>
      </c>
      <c r="C178" s="5"/>
      <c r="D178" s="5"/>
      <c r="E178" s="5"/>
    </row>
    <row r="179" spans="1:7" ht="13.2">
      <c r="C179" s="1" t="s">
        <v>15</v>
      </c>
      <c r="D179" s="1" t="s">
        <v>7</v>
      </c>
      <c r="F179" s="1">
        <v>10000</v>
      </c>
    </row>
    <row r="180" spans="1:7" ht="13.2">
      <c r="A180" s="1">
        <v>9500</v>
      </c>
      <c r="B180" s="14" t="s">
        <v>2</v>
      </c>
      <c r="C180" s="5"/>
      <c r="D180" s="5"/>
      <c r="E180" s="5"/>
      <c r="G180" s="1" t="s">
        <v>30</v>
      </c>
    </row>
    <row r="181" spans="1:7" ht="13.2">
      <c r="A181" s="1">
        <v>500</v>
      </c>
      <c r="B181" s="18" t="s">
        <v>31</v>
      </c>
    </row>
    <row r="182" spans="1:7" ht="13.2">
      <c r="B182" s="15"/>
      <c r="C182" s="16" t="s">
        <v>15</v>
      </c>
      <c r="D182" s="16" t="s">
        <v>32</v>
      </c>
      <c r="E182" s="15"/>
      <c r="G182" s="1">
        <v>10000</v>
      </c>
    </row>
    <row r="192" spans="1:7" ht="13.2">
      <c r="A192" s="1">
        <v>300</v>
      </c>
      <c r="B192" s="14" t="s">
        <v>23</v>
      </c>
      <c r="C192" s="5"/>
      <c r="D192" s="5"/>
      <c r="E192" s="5"/>
    </row>
    <row r="193" spans="1:6" ht="13.2">
      <c r="B193" s="15"/>
      <c r="C193" s="16" t="s">
        <v>15</v>
      </c>
      <c r="D193" s="17" t="s">
        <v>142</v>
      </c>
      <c r="E193" s="15"/>
      <c r="F193" s="1">
        <v>300</v>
      </c>
    </row>
    <row r="201" spans="1:6" ht="13.2">
      <c r="A201" s="1">
        <v>50</v>
      </c>
      <c r="B201" s="19" t="s">
        <v>143</v>
      </c>
      <c r="C201" s="5"/>
      <c r="D201" s="5"/>
    </row>
    <row r="202" spans="1:6" ht="13.2">
      <c r="B202" s="15"/>
      <c r="C202" s="16" t="s">
        <v>15</v>
      </c>
      <c r="D202" s="16" t="s">
        <v>3</v>
      </c>
      <c r="E202" s="1">
        <v>50</v>
      </c>
    </row>
    <row r="211" spans="1:6" ht="13.2">
      <c r="A211" s="1">
        <v>2000</v>
      </c>
      <c r="B211" s="14" t="s">
        <v>32</v>
      </c>
      <c r="C211" s="5"/>
      <c r="D211" s="5"/>
      <c r="E211" s="5"/>
    </row>
    <row r="212" spans="1:6" ht="13.2">
      <c r="A212" s="1">
        <v>1000</v>
      </c>
      <c r="B212" s="1" t="s">
        <v>8</v>
      </c>
      <c r="C212" s="1"/>
      <c r="D212" s="1"/>
    </row>
    <row r="213" spans="1:6" ht="13.2">
      <c r="A213" s="1">
        <v>20</v>
      </c>
      <c r="B213" s="18" t="s">
        <v>31</v>
      </c>
      <c r="C213" s="1"/>
      <c r="D213" s="1"/>
      <c r="F213" s="1"/>
    </row>
    <row r="214" spans="1:6" ht="13.2">
      <c r="C214" s="1" t="s">
        <v>15</v>
      </c>
      <c r="D214" s="1" t="s">
        <v>2</v>
      </c>
      <c r="F214" s="1">
        <v>1020</v>
      </c>
    </row>
    <row r="215" spans="1:6" ht="13.2">
      <c r="B215" s="15"/>
      <c r="C215" s="15"/>
      <c r="D215" s="16" t="s">
        <v>29</v>
      </c>
      <c r="E215" s="15"/>
      <c r="F215" s="1">
        <v>2000</v>
      </c>
    </row>
    <row r="217" spans="1:6" ht="13.2">
      <c r="B217" s="1"/>
    </row>
    <row r="218" spans="1:6" ht="13.2">
      <c r="C218" s="1"/>
    </row>
  </sheetData>
  <mergeCells count="1">
    <mergeCell ref="A34:E34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4:L351"/>
  <sheetViews>
    <sheetView tabSelected="1" topLeftCell="A430" workbookViewId="0">
      <selection activeCell="C32" sqref="C32"/>
    </sheetView>
  </sheetViews>
  <sheetFormatPr baseColWidth="10" defaultColWidth="14.44140625" defaultRowHeight="15.75" customHeight="1"/>
  <sheetData>
    <row r="4" spans="1:1">
      <c r="A4" s="55"/>
    </row>
    <row r="5" spans="1:1">
      <c r="A5" s="55"/>
    </row>
    <row r="6" spans="1:1">
      <c r="A6" s="55"/>
    </row>
    <row r="7" spans="1:1">
      <c r="A7" s="55"/>
    </row>
    <row r="8" spans="1:1">
      <c r="A8" s="55"/>
    </row>
    <row r="9" spans="1:1">
      <c r="A9" s="55"/>
    </row>
    <row r="10" spans="1:1">
      <c r="A10" s="55"/>
    </row>
    <row r="11" spans="1:1">
      <c r="A11" s="55"/>
    </row>
    <row r="12" spans="1:1">
      <c r="A12" s="55"/>
    </row>
    <row r="13" spans="1:1">
      <c r="A13" s="55"/>
    </row>
    <row r="14" spans="1:1">
      <c r="A14" s="55"/>
    </row>
    <row r="15" spans="1:1">
      <c r="A15" s="55"/>
    </row>
    <row r="16" spans="1:1">
      <c r="A16" s="55"/>
    </row>
    <row r="17" spans="1:6">
      <c r="A17" s="55"/>
    </row>
    <row r="18" spans="1:6">
      <c r="A18" s="55"/>
    </row>
    <row r="19" spans="1:6">
      <c r="A19" s="55"/>
    </row>
    <row r="20" spans="1:6">
      <c r="A20" s="55"/>
    </row>
    <row r="21" spans="1:6">
      <c r="A21" s="55"/>
    </row>
    <row r="22" spans="1:6">
      <c r="A22" s="55"/>
    </row>
    <row r="23" spans="1:6">
      <c r="A23" s="55"/>
    </row>
    <row r="24" spans="1:6">
      <c r="A24" s="1" t="s">
        <v>144</v>
      </c>
    </row>
    <row r="31" spans="1:6">
      <c r="A31" s="1">
        <v>3000</v>
      </c>
      <c r="B31" s="14" t="s">
        <v>46</v>
      </c>
      <c r="C31" s="5"/>
      <c r="D31" s="5"/>
      <c r="E31" s="5"/>
    </row>
    <row r="32" spans="1:6">
      <c r="B32" s="56" t="s">
        <v>15</v>
      </c>
      <c r="C32" s="16" t="s">
        <v>145</v>
      </c>
      <c r="D32" s="15"/>
      <c r="E32" s="15"/>
      <c r="F32" s="1">
        <v>3000</v>
      </c>
    </row>
    <row r="39" spans="1:9">
      <c r="H39" s="1" t="s">
        <v>146</v>
      </c>
    </row>
    <row r="40" spans="1:9">
      <c r="A40" s="1">
        <v>4000</v>
      </c>
      <c r="B40" s="14" t="s">
        <v>147</v>
      </c>
      <c r="C40" s="5"/>
      <c r="D40" s="5"/>
      <c r="E40" s="5"/>
      <c r="H40" s="57">
        <v>4000</v>
      </c>
      <c r="I40" s="58">
        <v>12000</v>
      </c>
    </row>
    <row r="41" spans="1:9">
      <c r="B41" s="15"/>
      <c r="C41" s="16" t="s">
        <v>15</v>
      </c>
      <c r="D41" s="16" t="s">
        <v>148</v>
      </c>
      <c r="E41" s="15"/>
      <c r="F41" s="1">
        <v>4000</v>
      </c>
      <c r="H41" s="37"/>
      <c r="I41" s="59">
        <v>8000</v>
      </c>
    </row>
    <row r="42" spans="1:9">
      <c r="H42" s="41"/>
      <c r="I42" s="59"/>
    </row>
    <row r="63" spans="9:10">
      <c r="I63" s="105" t="s">
        <v>77</v>
      </c>
      <c r="J63" s="106"/>
    </row>
    <row r="64" spans="9:10">
      <c r="I64" s="35">
        <v>60000</v>
      </c>
      <c r="J64" s="36">
        <v>60000</v>
      </c>
    </row>
    <row r="65" spans="1:10">
      <c r="I65" s="37">
        <v>55000</v>
      </c>
      <c r="J65" s="38"/>
    </row>
    <row r="66" spans="1:10">
      <c r="I66" s="41"/>
      <c r="J66" s="38"/>
    </row>
    <row r="67" spans="1:10">
      <c r="I67" s="41"/>
      <c r="J67" s="38"/>
    </row>
    <row r="69" spans="1:10">
      <c r="A69" s="1" t="s">
        <v>149</v>
      </c>
      <c r="C69" s="1">
        <v>60000</v>
      </c>
    </row>
    <row r="70" spans="1:10">
      <c r="A70" s="1" t="s">
        <v>150</v>
      </c>
      <c r="C70" s="1">
        <v>55000</v>
      </c>
      <c r="I70" s="105" t="s">
        <v>151</v>
      </c>
      <c r="J70" s="106"/>
    </row>
    <row r="71" spans="1:10">
      <c r="I71" s="35">
        <v>60000</v>
      </c>
      <c r="J71" s="14">
        <v>55000</v>
      </c>
    </row>
    <row r="72" spans="1:10">
      <c r="A72" s="1">
        <v>60000</v>
      </c>
      <c r="B72" s="14" t="s">
        <v>86</v>
      </c>
      <c r="C72" s="5"/>
      <c r="D72" s="5"/>
      <c r="I72" s="41"/>
    </row>
    <row r="73" spans="1:10">
      <c r="B73" s="15"/>
      <c r="C73" s="16" t="s">
        <v>15</v>
      </c>
      <c r="D73" s="16" t="s">
        <v>77</v>
      </c>
      <c r="E73" s="1">
        <v>60000</v>
      </c>
      <c r="I73" s="41"/>
      <c r="J73" s="38"/>
    </row>
    <row r="74" spans="1:10">
      <c r="I74" s="18">
        <v>5000</v>
      </c>
    </row>
    <row r="75" spans="1:10">
      <c r="A75" s="1">
        <v>55000</v>
      </c>
      <c r="B75" s="14" t="s">
        <v>77</v>
      </c>
      <c r="C75" s="5"/>
      <c r="D75" s="5"/>
      <c r="E75" s="5"/>
    </row>
    <row r="76" spans="1:10">
      <c r="B76" s="15"/>
      <c r="C76" s="16" t="s">
        <v>15</v>
      </c>
      <c r="D76" s="16" t="s">
        <v>86</v>
      </c>
      <c r="E76" s="15"/>
      <c r="F76" s="1">
        <v>55000</v>
      </c>
    </row>
    <row r="79" spans="1:10">
      <c r="A79" s="1" t="s">
        <v>152</v>
      </c>
    </row>
    <row r="81" spans="1:7">
      <c r="B81" s="1" t="s">
        <v>52</v>
      </c>
      <c r="C81" s="1" t="s">
        <v>53</v>
      </c>
    </row>
    <row r="82" spans="1:7">
      <c r="B82" s="14">
        <v>20000</v>
      </c>
      <c r="C82" s="14">
        <v>120000</v>
      </c>
    </row>
    <row r="83" spans="1:7">
      <c r="B83" s="1" t="s">
        <v>57</v>
      </c>
      <c r="D83" s="45">
        <f>B82/C82</f>
        <v>0.16666666666666666</v>
      </c>
      <c r="E83" s="1" t="s">
        <v>99</v>
      </c>
    </row>
    <row r="85" spans="1:7">
      <c r="B85" s="1" t="s">
        <v>153</v>
      </c>
      <c r="C85" s="1">
        <v>6000</v>
      </c>
      <c r="D85" s="18">
        <f>30000*D83</f>
        <v>5000</v>
      </c>
      <c r="E85" s="1" t="s">
        <v>154</v>
      </c>
    </row>
    <row r="86" spans="1:7">
      <c r="C86" s="60"/>
    </row>
    <row r="87" spans="1:7">
      <c r="B87" s="1" t="s">
        <v>155</v>
      </c>
      <c r="D87" s="31">
        <f>(B82-D85)</f>
        <v>15000</v>
      </c>
    </row>
    <row r="88" spans="1:7">
      <c r="F88" s="61" t="s">
        <v>60</v>
      </c>
    </row>
    <row r="89" spans="1:7">
      <c r="A89" s="1" t="s">
        <v>156</v>
      </c>
      <c r="F89" s="62">
        <v>0.02</v>
      </c>
      <c r="G89" s="1" t="s">
        <v>157</v>
      </c>
    </row>
    <row r="91" spans="1:7">
      <c r="B91" s="1" t="s">
        <v>52</v>
      </c>
      <c r="C91" s="1" t="s">
        <v>53</v>
      </c>
    </row>
    <row r="92" spans="1:7">
      <c r="B92" s="14">
        <v>50000</v>
      </c>
      <c r="C92" s="14">
        <v>50</v>
      </c>
    </row>
    <row r="93" spans="1:7">
      <c r="B93" s="1" t="s">
        <v>57</v>
      </c>
      <c r="D93" s="32">
        <f>B92*F89</f>
        <v>1000</v>
      </c>
      <c r="E93" s="1" t="s">
        <v>107</v>
      </c>
    </row>
    <row r="95" spans="1:7">
      <c r="B95" s="1" t="s">
        <v>158</v>
      </c>
      <c r="D95" s="1">
        <f>1000+500</f>
        <v>1500</v>
      </c>
      <c r="E95" s="1" t="s">
        <v>154</v>
      </c>
    </row>
    <row r="96" spans="1:7">
      <c r="C96" s="60"/>
    </row>
    <row r="97" spans="1:6">
      <c r="B97" s="1" t="s">
        <v>159</v>
      </c>
      <c r="D97" s="1">
        <f>B92-D93-500</f>
        <v>48500</v>
      </c>
    </row>
    <row r="100" spans="1:6">
      <c r="A100" s="1" t="s">
        <v>160</v>
      </c>
      <c r="F100" s="1" t="s">
        <v>161</v>
      </c>
    </row>
    <row r="102" spans="1:6">
      <c r="B102" s="1" t="s">
        <v>52</v>
      </c>
      <c r="C102" s="1" t="s">
        <v>53</v>
      </c>
    </row>
    <row r="103" spans="1:6">
      <c r="B103" s="14">
        <v>1800</v>
      </c>
      <c r="C103" s="14">
        <v>3</v>
      </c>
    </row>
    <row r="104" spans="1:6">
      <c r="B104" s="1" t="s">
        <v>57</v>
      </c>
      <c r="D104" s="45">
        <f>(B103/(3+2+1))</f>
        <v>300</v>
      </c>
      <c r="E104" s="1" t="s">
        <v>162</v>
      </c>
    </row>
    <row r="106" spans="1:6">
      <c r="B106" s="1" t="s">
        <v>163</v>
      </c>
      <c r="D106" s="54">
        <f>D104*2</f>
        <v>600</v>
      </c>
      <c r="E106" s="1" t="s">
        <v>154</v>
      </c>
    </row>
    <row r="108" spans="1:6">
      <c r="B108" s="1" t="s">
        <v>153</v>
      </c>
      <c r="D108" s="63">
        <f>900+600</f>
        <v>1500</v>
      </c>
      <c r="E108" s="1" t="s">
        <v>154</v>
      </c>
    </row>
    <row r="109" spans="1:6">
      <c r="C109" s="60"/>
    </row>
    <row r="110" spans="1:6">
      <c r="B110" s="1" t="s">
        <v>155</v>
      </c>
      <c r="D110" s="31">
        <f>(2000-D108)</f>
        <v>500</v>
      </c>
    </row>
    <row r="113" spans="1:7">
      <c r="A113" s="1">
        <v>6000</v>
      </c>
      <c r="B113" s="14" t="s">
        <v>164</v>
      </c>
      <c r="C113" s="5"/>
      <c r="D113" s="5"/>
      <c r="E113" s="5"/>
      <c r="F113" s="5"/>
    </row>
    <row r="114" spans="1:7">
      <c r="C114" s="1" t="s">
        <v>15</v>
      </c>
      <c r="D114" s="1" t="s">
        <v>165</v>
      </c>
      <c r="G114" s="1">
        <v>1000</v>
      </c>
    </row>
    <row r="115" spans="1:7">
      <c r="B115" s="15"/>
      <c r="C115" s="15"/>
      <c r="D115" s="16" t="s">
        <v>166</v>
      </c>
      <c r="E115" s="15"/>
      <c r="F115" s="15"/>
      <c r="G115" s="1">
        <v>5000</v>
      </c>
    </row>
    <row r="117" spans="1:7">
      <c r="A117" s="1">
        <v>600</v>
      </c>
      <c r="B117" s="14" t="s">
        <v>167</v>
      </c>
      <c r="C117" s="5"/>
      <c r="D117" s="5"/>
      <c r="E117" s="5"/>
      <c r="F117" s="5"/>
    </row>
    <row r="118" spans="1:7">
      <c r="B118" s="15"/>
      <c r="C118" s="16" t="s">
        <v>15</v>
      </c>
      <c r="D118" s="16" t="s">
        <v>168</v>
      </c>
      <c r="E118" s="15"/>
      <c r="F118" s="15"/>
      <c r="G118" s="1">
        <v>600</v>
      </c>
    </row>
    <row r="121" spans="1:7">
      <c r="A121" s="1" t="s">
        <v>79</v>
      </c>
    </row>
    <row r="123" spans="1:7">
      <c r="A123" s="31">
        <f>SUM(G124:G131)</f>
        <v>137700</v>
      </c>
      <c r="B123" s="14" t="s">
        <v>136</v>
      </c>
      <c r="C123" s="5"/>
      <c r="D123" s="5"/>
      <c r="E123" s="5"/>
      <c r="F123" s="5"/>
      <c r="G123" s="5"/>
    </row>
    <row r="124" spans="1:7">
      <c r="C124" s="1" t="s">
        <v>15</v>
      </c>
      <c r="D124" s="1" t="s">
        <v>164</v>
      </c>
      <c r="G124" s="1">
        <v>6000</v>
      </c>
    </row>
    <row r="125" spans="1:7">
      <c r="D125" s="1" t="s">
        <v>167</v>
      </c>
      <c r="G125" s="1">
        <v>600</v>
      </c>
    </row>
    <row r="126" spans="1:7">
      <c r="D126" s="1" t="s">
        <v>76</v>
      </c>
      <c r="G126" s="1">
        <v>5000</v>
      </c>
    </row>
    <row r="127" spans="1:7">
      <c r="D127" s="1" t="s">
        <v>13</v>
      </c>
      <c r="G127" s="1">
        <v>600</v>
      </c>
    </row>
    <row r="128" spans="1:7">
      <c r="D128" s="1" t="s">
        <v>169</v>
      </c>
      <c r="G128" s="1">
        <v>1000</v>
      </c>
    </row>
    <row r="129" spans="1:11">
      <c r="D129" s="1" t="s">
        <v>170</v>
      </c>
      <c r="G129" s="1">
        <v>120000</v>
      </c>
    </row>
    <row r="130" spans="1:11">
      <c r="D130" s="1" t="s">
        <v>14</v>
      </c>
      <c r="G130" s="1">
        <v>500</v>
      </c>
    </row>
    <row r="131" spans="1:11">
      <c r="D131" s="1" t="s">
        <v>171</v>
      </c>
      <c r="G131" s="1">
        <v>4000</v>
      </c>
    </row>
    <row r="132" spans="1:11">
      <c r="B132" s="15"/>
      <c r="C132" s="15"/>
      <c r="D132" s="15"/>
      <c r="E132" s="15"/>
      <c r="F132" s="15"/>
      <c r="G132" s="15"/>
    </row>
    <row r="134" spans="1:11">
      <c r="A134" s="1" t="s">
        <v>85</v>
      </c>
      <c r="B134" s="5"/>
      <c r="C134" s="5"/>
      <c r="D134" s="5"/>
      <c r="E134" s="5"/>
      <c r="F134" s="5"/>
      <c r="G134" s="5"/>
      <c r="I134" s="1" t="s">
        <v>136</v>
      </c>
    </row>
    <row r="135" spans="1:11">
      <c r="I135" s="64">
        <f>A123</f>
        <v>137700</v>
      </c>
      <c r="J135" s="65">
        <f>G140</f>
        <v>174300</v>
      </c>
    </row>
    <row r="136" spans="1:11">
      <c r="A136" s="1">
        <v>160000</v>
      </c>
      <c r="B136" s="1" t="s">
        <v>172</v>
      </c>
      <c r="I136" s="41"/>
      <c r="J136" s="38"/>
    </row>
    <row r="137" spans="1:11">
      <c r="A137" s="1">
        <v>8000</v>
      </c>
      <c r="B137" s="1" t="s">
        <v>146</v>
      </c>
      <c r="I137" s="41"/>
      <c r="J137" s="38"/>
    </row>
    <row r="138" spans="1:11">
      <c r="A138" s="1">
        <v>2000</v>
      </c>
      <c r="B138" s="1" t="s">
        <v>173</v>
      </c>
      <c r="I138" s="41"/>
      <c r="J138" s="38"/>
    </row>
    <row r="139" spans="1:11">
      <c r="A139" s="1">
        <v>4000</v>
      </c>
      <c r="B139" s="1" t="s">
        <v>174</v>
      </c>
      <c r="I139" s="41"/>
      <c r="J139" s="38"/>
    </row>
    <row r="140" spans="1:11">
      <c r="A140" s="1">
        <v>300</v>
      </c>
      <c r="B140" s="16" t="s">
        <v>175</v>
      </c>
      <c r="C140" s="15"/>
      <c r="D140" s="16" t="s">
        <v>15</v>
      </c>
      <c r="E140" s="16" t="s">
        <v>136</v>
      </c>
      <c r="F140" s="15"/>
      <c r="G140" s="15">
        <f>A136+A137+A138+A139+A140</f>
        <v>174300</v>
      </c>
      <c r="J140" s="22">
        <f>J135-I135</f>
        <v>36600</v>
      </c>
      <c r="K140" s="1" t="s">
        <v>176</v>
      </c>
    </row>
    <row r="144" spans="1:11">
      <c r="A144" s="23" t="s">
        <v>177</v>
      </c>
      <c r="C144" s="45"/>
    </row>
    <row r="147" spans="1:8">
      <c r="A147" s="1">
        <v>36600</v>
      </c>
      <c r="B147" s="1" t="s">
        <v>178</v>
      </c>
    </row>
    <row r="148" spans="1:8">
      <c r="A148" s="1">
        <v>450</v>
      </c>
      <c r="B148" s="1" t="s">
        <v>179</v>
      </c>
    </row>
    <row r="149" spans="1:8">
      <c r="A149" s="1">
        <v>10300</v>
      </c>
      <c r="B149" s="1" t="s">
        <v>23</v>
      </c>
    </row>
    <row r="150" spans="1:8">
      <c r="A150" s="1">
        <v>45000</v>
      </c>
      <c r="B150" s="1" t="s">
        <v>180</v>
      </c>
    </row>
    <row r="151" spans="1:8">
      <c r="A151" s="1">
        <v>1500</v>
      </c>
      <c r="B151" s="1" t="s">
        <v>181</v>
      </c>
    </row>
    <row r="152" spans="1:8">
      <c r="A152" s="1">
        <v>1500</v>
      </c>
      <c r="B152" s="1" t="s">
        <v>165</v>
      </c>
      <c r="F152" s="1">
        <v>800</v>
      </c>
    </row>
    <row r="153" spans="1:8">
      <c r="A153" s="1">
        <v>5000</v>
      </c>
      <c r="B153" s="1" t="s">
        <v>182</v>
      </c>
    </row>
    <row r="154" spans="1:8">
      <c r="A154" s="1">
        <v>2000</v>
      </c>
      <c r="B154" s="1" t="s">
        <v>183</v>
      </c>
    </row>
    <row r="155" spans="1:8">
      <c r="A155" s="1">
        <v>4000</v>
      </c>
      <c r="B155" s="1" t="s">
        <v>148</v>
      </c>
      <c r="E155" s="1" t="s">
        <v>15</v>
      </c>
      <c r="F155" s="1" t="s">
        <v>94</v>
      </c>
      <c r="H155" s="1">
        <v>20000</v>
      </c>
    </row>
    <row r="156" spans="1:8">
      <c r="A156" s="61" t="s">
        <v>184</v>
      </c>
      <c r="B156" s="1" t="s">
        <v>113</v>
      </c>
      <c r="F156" s="1" t="s">
        <v>115</v>
      </c>
      <c r="H156" s="1">
        <v>2000</v>
      </c>
    </row>
    <row r="157" spans="1:8">
      <c r="F157" s="1" t="s">
        <v>2</v>
      </c>
      <c r="H157" s="1">
        <v>5500</v>
      </c>
    </row>
    <row r="158" spans="1:8">
      <c r="A158" s="31">
        <f>SUM(A147:A155)</f>
        <v>106350</v>
      </c>
      <c r="B158" s="1" t="s">
        <v>185</v>
      </c>
      <c r="F158" s="1" t="s">
        <v>3</v>
      </c>
      <c r="H158" s="1">
        <v>600</v>
      </c>
    </row>
    <row r="159" spans="1:8">
      <c r="F159" s="1" t="s">
        <v>186</v>
      </c>
      <c r="H159" s="1">
        <v>500</v>
      </c>
    </row>
    <row r="160" spans="1:8">
      <c r="C160" s="1" t="s">
        <v>187</v>
      </c>
      <c r="D160" s="31">
        <f>(H169-A158)</f>
        <v>66550</v>
      </c>
      <c r="F160" s="1" t="s">
        <v>4</v>
      </c>
      <c r="H160" s="1">
        <v>3000</v>
      </c>
    </row>
    <row r="161" spans="1:9">
      <c r="F161" s="1" t="s">
        <v>6</v>
      </c>
      <c r="H161" s="1">
        <v>50000</v>
      </c>
    </row>
    <row r="162" spans="1:9">
      <c r="F162" s="1" t="s">
        <v>29</v>
      </c>
      <c r="H162" s="1">
        <v>2000</v>
      </c>
    </row>
    <row r="163" spans="1:9">
      <c r="F163" s="1" t="s">
        <v>188</v>
      </c>
      <c r="H163" s="1">
        <v>800</v>
      </c>
    </row>
    <row r="164" spans="1:9">
      <c r="F164" s="1" t="s">
        <v>8</v>
      </c>
      <c r="H164" s="1">
        <v>500</v>
      </c>
    </row>
    <row r="165" spans="1:9">
      <c r="F165" s="1" t="s">
        <v>77</v>
      </c>
      <c r="H165" s="1">
        <v>55000</v>
      </c>
    </row>
    <row r="166" spans="1:9">
      <c r="F166" s="1" t="s">
        <v>119</v>
      </c>
      <c r="H166" s="1">
        <v>30000</v>
      </c>
    </row>
    <row r="167" spans="1:9">
      <c r="F167" s="1" t="s">
        <v>189</v>
      </c>
      <c r="H167" s="1">
        <v>3000</v>
      </c>
    </row>
    <row r="169" spans="1:9">
      <c r="G169" s="1" t="s">
        <v>185</v>
      </c>
      <c r="H169" s="31">
        <f>SUM(H155:H167)</f>
        <v>172900</v>
      </c>
    </row>
    <row r="172" spans="1:9">
      <c r="A172" s="1" t="s">
        <v>190</v>
      </c>
    </row>
    <row r="174" spans="1:9" ht="15.75" customHeight="1">
      <c r="B174" s="42" t="s">
        <v>110</v>
      </c>
      <c r="C174" s="43"/>
      <c r="F174" s="44" t="s">
        <v>111</v>
      </c>
    </row>
    <row r="175" spans="1:9">
      <c r="B175" s="44" t="s">
        <v>112</v>
      </c>
      <c r="C175" s="43"/>
    </row>
    <row r="176" spans="1:9">
      <c r="F176" s="1" t="s">
        <v>113</v>
      </c>
      <c r="I176" s="1">
        <f>66550</f>
        <v>66550</v>
      </c>
    </row>
    <row r="177" spans="2:9">
      <c r="B177" s="23" t="s">
        <v>114</v>
      </c>
      <c r="C177" s="45"/>
      <c r="F177" s="1" t="s">
        <v>80</v>
      </c>
      <c r="I177" s="1">
        <v>36600</v>
      </c>
    </row>
    <row r="179" spans="2:9">
      <c r="B179" s="1" t="s">
        <v>115</v>
      </c>
      <c r="D179" s="1">
        <v>500</v>
      </c>
      <c r="F179" s="44" t="s">
        <v>116</v>
      </c>
    </row>
    <row r="181" spans="2:9">
      <c r="B181" s="23" t="s">
        <v>117</v>
      </c>
      <c r="F181" s="1" t="s">
        <v>118</v>
      </c>
      <c r="I181" s="1">
        <v>45000</v>
      </c>
    </row>
    <row r="183" spans="2:9">
      <c r="B183" s="1" t="s">
        <v>119</v>
      </c>
      <c r="D183" s="1">
        <v>30000</v>
      </c>
      <c r="F183" s="44" t="s">
        <v>120</v>
      </c>
    </row>
    <row r="184" spans="2:9">
      <c r="B184" s="1" t="s">
        <v>121</v>
      </c>
      <c r="D184" s="1">
        <v>15000</v>
      </c>
    </row>
    <row r="185" spans="2:9">
      <c r="B185" s="1" t="s">
        <v>6</v>
      </c>
      <c r="D185" s="1">
        <v>48500</v>
      </c>
      <c r="F185" s="1" t="s">
        <v>22</v>
      </c>
      <c r="I185" s="1">
        <v>450</v>
      </c>
    </row>
    <row r="186" spans="2:9">
      <c r="F186" s="1" t="s">
        <v>148</v>
      </c>
      <c r="I186" s="1">
        <v>4000</v>
      </c>
    </row>
    <row r="187" spans="2:9">
      <c r="F187" s="1" t="s">
        <v>23</v>
      </c>
      <c r="I187" s="1">
        <v>10300</v>
      </c>
    </row>
    <row r="188" spans="2:9">
      <c r="B188" s="44" t="s">
        <v>127</v>
      </c>
      <c r="F188" s="1" t="s">
        <v>123</v>
      </c>
      <c r="I188" s="1">
        <v>2000</v>
      </c>
    </row>
    <row r="189" spans="2:9">
      <c r="F189" s="5"/>
      <c r="G189" s="5"/>
      <c r="H189" s="5"/>
      <c r="I189" s="5"/>
    </row>
    <row r="190" spans="2:9">
      <c r="B190" s="23" t="s">
        <v>128</v>
      </c>
      <c r="H190" s="23" t="s">
        <v>126</v>
      </c>
      <c r="I190" s="31">
        <f>SUM(I176:I188)</f>
        <v>164900</v>
      </c>
    </row>
    <row r="192" spans="2:9">
      <c r="B192" s="1" t="s">
        <v>46</v>
      </c>
      <c r="D192" s="1">
        <v>3000</v>
      </c>
    </row>
    <row r="193" spans="2:4">
      <c r="B193" s="1" t="s">
        <v>10</v>
      </c>
      <c r="D193" s="1">
        <v>55000</v>
      </c>
    </row>
    <row r="195" spans="2:4">
      <c r="B195" s="23" t="s">
        <v>130</v>
      </c>
    </row>
    <row r="197" spans="2:4">
      <c r="B197" s="1" t="s">
        <v>5</v>
      </c>
      <c r="D197" s="1">
        <v>500</v>
      </c>
    </row>
    <row r="198" spans="2:4">
      <c r="B198" s="1" t="s">
        <v>131</v>
      </c>
      <c r="D198" s="1">
        <v>3000</v>
      </c>
    </row>
    <row r="199" spans="2:4">
      <c r="B199" s="1" t="s">
        <v>8</v>
      </c>
      <c r="D199" s="1">
        <v>500</v>
      </c>
    </row>
    <row r="200" spans="2:4">
      <c r="B200" s="1" t="s">
        <v>29</v>
      </c>
      <c r="D200" s="1">
        <v>2000</v>
      </c>
    </row>
    <row r="201" spans="2:4">
      <c r="B201" s="1" t="s">
        <v>191</v>
      </c>
      <c r="D201" s="1">
        <v>800</v>
      </c>
    </row>
    <row r="203" spans="2:4">
      <c r="B203" s="23" t="s">
        <v>133</v>
      </c>
    </row>
    <row r="205" spans="2:4">
      <c r="B205" s="1" t="s">
        <v>3</v>
      </c>
      <c r="D205" s="1">
        <v>600</v>
      </c>
    </row>
    <row r="206" spans="2:4">
      <c r="B206" s="16" t="s">
        <v>2</v>
      </c>
      <c r="C206" s="15"/>
      <c r="D206" s="16">
        <v>5500</v>
      </c>
    </row>
    <row r="208" spans="2:4">
      <c r="C208" s="23" t="s">
        <v>134</v>
      </c>
      <c r="D208" s="31">
        <f>D179+D183+D184+D192+D193+D197+D198+D199+D200+D201+D205+D206+D185</f>
        <v>164900</v>
      </c>
    </row>
    <row r="216" spans="2:8">
      <c r="B216" s="23" t="s">
        <v>192</v>
      </c>
    </row>
    <row r="217" spans="2:8" ht="15.75" customHeight="1">
      <c r="G217" s="66" t="s">
        <v>193</v>
      </c>
      <c r="H217" s="67"/>
    </row>
    <row r="218" spans="2:8">
      <c r="B218" s="1">
        <v>20000</v>
      </c>
      <c r="C218" s="1" t="s">
        <v>94</v>
      </c>
    </row>
    <row r="219" spans="2:8">
      <c r="B219" s="1">
        <v>500</v>
      </c>
      <c r="C219" s="1" t="s">
        <v>115</v>
      </c>
    </row>
    <row r="220" spans="2:8">
      <c r="B220" s="1">
        <v>5500</v>
      </c>
      <c r="C220" s="1" t="s">
        <v>2</v>
      </c>
    </row>
    <row r="221" spans="2:8">
      <c r="B221" s="1">
        <v>600</v>
      </c>
      <c r="C221" s="1" t="s">
        <v>3</v>
      </c>
    </row>
    <row r="222" spans="2:8">
      <c r="B222" s="1">
        <v>500</v>
      </c>
      <c r="C222" s="1" t="s">
        <v>186</v>
      </c>
    </row>
    <row r="223" spans="2:8">
      <c r="B223" s="1">
        <v>3000</v>
      </c>
      <c r="C223" s="1" t="s">
        <v>4</v>
      </c>
    </row>
    <row r="224" spans="2:8">
      <c r="B224" s="1">
        <v>50000</v>
      </c>
      <c r="C224" s="1" t="s">
        <v>6</v>
      </c>
    </row>
    <row r="225" spans="2:9">
      <c r="B225" s="1">
        <v>2000</v>
      </c>
      <c r="C225" s="1" t="s">
        <v>29</v>
      </c>
    </row>
    <row r="226" spans="2:9">
      <c r="B226" s="1">
        <v>800</v>
      </c>
      <c r="C226" s="1" t="s">
        <v>188</v>
      </c>
    </row>
    <row r="227" spans="2:9">
      <c r="B227" s="1">
        <v>500</v>
      </c>
      <c r="C227" s="1" t="s">
        <v>8</v>
      </c>
    </row>
    <row r="228" spans="2:9">
      <c r="B228" s="1">
        <v>55000</v>
      </c>
      <c r="C228" s="1" t="s">
        <v>77</v>
      </c>
    </row>
    <row r="229" spans="2:9">
      <c r="B229" s="1">
        <v>30000</v>
      </c>
      <c r="C229" s="1" t="s">
        <v>119</v>
      </c>
    </row>
    <row r="230" spans="2:9">
      <c r="B230" s="1">
        <v>3000</v>
      </c>
      <c r="C230" s="1" t="s">
        <v>189</v>
      </c>
    </row>
    <row r="231" spans="2:9">
      <c r="D231" s="1"/>
      <c r="E231" s="1" t="s">
        <v>15</v>
      </c>
      <c r="F231" s="1" t="s">
        <v>178</v>
      </c>
      <c r="I231" s="1">
        <v>36600</v>
      </c>
    </row>
    <row r="232" spans="2:9">
      <c r="F232" s="1" t="s">
        <v>179</v>
      </c>
      <c r="I232" s="1">
        <v>450</v>
      </c>
    </row>
    <row r="233" spans="2:9">
      <c r="F233" s="1" t="s">
        <v>23</v>
      </c>
      <c r="I233" s="1">
        <v>10300</v>
      </c>
    </row>
    <row r="234" spans="2:9">
      <c r="F234" s="1" t="s">
        <v>180</v>
      </c>
      <c r="I234" s="1">
        <v>45000</v>
      </c>
    </row>
    <row r="235" spans="2:9">
      <c r="F235" s="1" t="s">
        <v>181</v>
      </c>
      <c r="I235" s="1">
        <v>1500</v>
      </c>
    </row>
    <row r="236" spans="2:9">
      <c r="F236" s="1" t="s">
        <v>165</v>
      </c>
      <c r="I236" s="1">
        <v>1500</v>
      </c>
    </row>
    <row r="237" spans="2:9">
      <c r="F237" s="1" t="s">
        <v>182</v>
      </c>
      <c r="I237" s="1">
        <v>5000</v>
      </c>
    </row>
    <row r="238" spans="2:9">
      <c r="F238" s="1" t="s">
        <v>183</v>
      </c>
      <c r="I238" s="1">
        <v>2000</v>
      </c>
    </row>
    <row r="239" spans="2:9">
      <c r="F239" s="1" t="s">
        <v>148</v>
      </c>
      <c r="I239" s="1">
        <v>4000</v>
      </c>
    </row>
    <row r="240" spans="2:9">
      <c r="F240" s="1" t="s">
        <v>113</v>
      </c>
      <c r="I240" s="1">
        <v>66550</v>
      </c>
    </row>
    <row r="243" spans="1:5">
      <c r="A243" s="1" t="s">
        <v>194</v>
      </c>
    </row>
    <row r="251" spans="1:5">
      <c r="A251" s="1">
        <v>36600</v>
      </c>
      <c r="B251" s="14" t="s">
        <v>136</v>
      </c>
      <c r="C251" s="5"/>
      <c r="D251" s="5"/>
    </row>
    <row r="252" spans="1:5">
      <c r="B252" s="15"/>
      <c r="C252" s="16" t="s">
        <v>15</v>
      </c>
      <c r="D252" s="16" t="s">
        <v>195</v>
      </c>
      <c r="E252" s="1">
        <v>36600</v>
      </c>
    </row>
    <row r="261" spans="1:6">
      <c r="A261" s="18">
        <v>4000</v>
      </c>
      <c r="B261" s="19" t="s">
        <v>137</v>
      </c>
      <c r="C261" s="52"/>
      <c r="D261" s="5"/>
      <c r="E261" s="5"/>
    </row>
    <row r="262" spans="1:6">
      <c r="C262" s="1" t="s">
        <v>15</v>
      </c>
      <c r="D262" s="1" t="s">
        <v>23</v>
      </c>
      <c r="F262" s="1">
        <v>2000</v>
      </c>
    </row>
    <row r="263" spans="1:6">
      <c r="B263" s="15"/>
      <c r="C263" s="15"/>
      <c r="D263" s="16" t="s">
        <v>196</v>
      </c>
      <c r="E263" s="15"/>
      <c r="F263" s="1">
        <v>2000</v>
      </c>
    </row>
    <row r="270" spans="1:6">
      <c r="A270" s="1">
        <v>525</v>
      </c>
      <c r="B270" s="14" t="s">
        <v>197</v>
      </c>
      <c r="C270" s="5"/>
      <c r="D270" s="5"/>
      <c r="E270" s="5"/>
    </row>
    <row r="271" spans="1:6">
      <c r="C271" s="1" t="s">
        <v>15</v>
      </c>
      <c r="D271" s="1" t="s">
        <v>8</v>
      </c>
      <c r="F271" s="1">
        <v>500</v>
      </c>
    </row>
    <row r="272" spans="1:6">
      <c r="B272" s="15"/>
      <c r="C272" s="15"/>
      <c r="D272" s="30" t="s">
        <v>198</v>
      </c>
      <c r="E272" s="68"/>
      <c r="F272" s="18">
        <v>25</v>
      </c>
    </row>
    <row r="278" spans="1:12">
      <c r="A278" s="1">
        <v>2000</v>
      </c>
      <c r="B278" s="14" t="s">
        <v>4</v>
      </c>
      <c r="C278" s="5"/>
      <c r="D278" s="5"/>
      <c r="F278" s="1"/>
    </row>
    <row r="279" spans="1:12">
      <c r="B279" s="15"/>
      <c r="C279" s="16" t="s">
        <v>15</v>
      </c>
      <c r="D279" s="17" t="s">
        <v>199</v>
      </c>
      <c r="E279" s="22"/>
      <c r="F279" s="21">
        <v>2000</v>
      </c>
    </row>
    <row r="286" spans="1:12">
      <c r="H286" s="105" t="s">
        <v>200</v>
      </c>
      <c r="I286" s="106"/>
      <c r="K286" s="105" t="s">
        <v>201</v>
      </c>
      <c r="L286" s="106"/>
    </row>
    <row r="287" spans="1:12">
      <c r="A287" s="1">
        <v>2000</v>
      </c>
      <c r="B287" s="14" t="s">
        <v>202</v>
      </c>
      <c r="C287" s="5"/>
      <c r="D287" s="5"/>
      <c r="E287" s="5"/>
      <c r="H287" s="35">
        <v>2000</v>
      </c>
      <c r="I287" s="36">
        <v>1500</v>
      </c>
      <c r="K287" s="35">
        <v>500</v>
      </c>
      <c r="L287" s="65"/>
    </row>
    <row r="288" spans="1:12">
      <c r="A288" s="63">
        <v>500</v>
      </c>
      <c r="B288" s="63" t="s">
        <v>203</v>
      </c>
      <c r="H288" s="15"/>
      <c r="I288" s="69"/>
      <c r="K288" s="41"/>
      <c r="L288" s="38"/>
    </row>
    <row r="289" spans="1:12">
      <c r="A289" s="1">
        <v>20</v>
      </c>
      <c r="B289" s="18" t="s">
        <v>13</v>
      </c>
      <c r="H289" s="70">
        <v>500</v>
      </c>
      <c r="I289" s="36">
        <v>500</v>
      </c>
      <c r="K289" s="41"/>
      <c r="L289" s="38"/>
    </row>
    <row r="290" spans="1:12">
      <c r="C290" s="1" t="s">
        <v>15</v>
      </c>
      <c r="D290" s="1" t="s">
        <v>29</v>
      </c>
      <c r="F290" s="1">
        <v>2000</v>
      </c>
      <c r="K290" s="41"/>
      <c r="L290" s="38"/>
    </row>
    <row r="291" spans="1:12">
      <c r="B291" s="15"/>
      <c r="C291" s="15"/>
      <c r="D291" s="16" t="s">
        <v>2</v>
      </c>
      <c r="E291" s="15"/>
      <c r="F291" s="1">
        <v>520</v>
      </c>
    </row>
    <row r="299" spans="1:12">
      <c r="A299" s="1">
        <v>200</v>
      </c>
      <c r="B299" s="14" t="s">
        <v>3</v>
      </c>
      <c r="C299" s="5"/>
      <c r="D299" s="5"/>
      <c r="E299" s="5"/>
    </row>
    <row r="300" spans="1:12">
      <c r="B300" s="15"/>
      <c r="C300" s="16" t="s">
        <v>15</v>
      </c>
      <c r="D300" s="17" t="s">
        <v>204</v>
      </c>
      <c r="E300" s="53"/>
      <c r="F300" s="1">
        <v>200</v>
      </c>
    </row>
    <row r="310" spans="1:7">
      <c r="A310" s="1">
        <v>750</v>
      </c>
      <c r="B310" s="14" t="s">
        <v>2</v>
      </c>
      <c r="C310" s="5"/>
      <c r="D310" s="5"/>
      <c r="E310" s="5"/>
      <c r="F310" s="5"/>
    </row>
    <row r="311" spans="1:7">
      <c r="A311" s="63">
        <v>50</v>
      </c>
      <c r="B311" s="18" t="s">
        <v>13</v>
      </c>
      <c r="C311" s="54"/>
    </row>
    <row r="312" spans="1:7">
      <c r="B312" s="15"/>
      <c r="C312" s="16" t="s">
        <v>15</v>
      </c>
      <c r="D312" s="16" t="s">
        <v>191</v>
      </c>
      <c r="E312" s="15"/>
      <c r="F312" s="15"/>
      <c r="G312" s="1">
        <v>800</v>
      </c>
    </row>
    <row r="320" spans="1:7">
      <c r="A320" s="1">
        <v>100</v>
      </c>
      <c r="B320" s="14" t="s">
        <v>2</v>
      </c>
      <c r="C320" s="5"/>
      <c r="D320" s="5"/>
      <c r="E320" s="5"/>
    </row>
    <row r="321" spans="1:10">
      <c r="A321" s="1">
        <v>400</v>
      </c>
      <c r="B321" s="18" t="s">
        <v>205</v>
      </c>
      <c r="C321" s="54"/>
      <c r="D321" s="54"/>
    </row>
    <row r="322" spans="1:10">
      <c r="B322" s="15"/>
      <c r="C322" s="16" t="s">
        <v>15</v>
      </c>
      <c r="D322" s="16" t="s">
        <v>5</v>
      </c>
      <c r="E322" s="15"/>
      <c r="F322" s="1">
        <v>500</v>
      </c>
    </row>
    <row r="328" spans="1:10">
      <c r="J328" s="1" t="s">
        <v>206</v>
      </c>
    </row>
    <row r="334" spans="1:10">
      <c r="A334" s="1">
        <v>3000</v>
      </c>
      <c r="B334" s="14" t="s">
        <v>207</v>
      </c>
      <c r="C334" s="5"/>
      <c r="D334" s="5"/>
    </row>
    <row r="335" spans="1:10">
      <c r="B335" s="15"/>
      <c r="C335" s="16" t="s">
        <v>15</v>
      </c>
      <c r="D335" s="16" t="s">
        <v>37</v>
      </c>
      <c r="E335" s="1">
        <v>3000</v>
      </c>
    </row>
    <row r="342" spans="1:9">
      <c r="I342" s="31"/>
    </row>
    <row r="347" spans="1:9">
      <c r="A347" s="1">
        <v>45000</v>
      </c>
      <c r="B347" s="1" t="s">
        <v>208</v>
      </c>
      <c r="C347" s="1" t="s">
        <v>209</v>
      </c>
      <c r="D347" s="1" t="s">
        <v>210</v>
      </c>
      <c r="E347" s="1" t="s">
        <v>211</v>
      </c>
    </row>
    <row r="349" spans="1:9">
      <c r="A349" s="1">
        <v>450</v>
      </c>
      <c r="B349" s="19" t="s">
        <v>31</v>
      </c>
      <c r="C349" s="5"/>
      <c r="D349" s="5"/>
    </row>
    <row r="350" spans="1:9">
      <c r="A350" s="1">
        <v>450</v>
      </c>
      <c r="B350" s="1" t="s">
        <v>22</v>
      </c>
    </row>
    <row r="351" spans="1:9">
      <c r="B351" s="15"/>
      <c r="C351" s="16" t="s">
        <v>15</v>
      </c>
      <c r="D351" s="16" t="s">
        <v>2</v>
      </c>
      <c r="E351" s="1">
        <v>900</v>
      </c>
    </row>
  </sheetData>
  <mergeCells count="4">
    <mergeCell ref="I63:J63"/>
    <mergeCell ref="I70:J70"/>
    <mergeCell ref="H286:I286"/>
    <mergeCell ref="K286:L28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42:J217"/>
  <sheetViews>
    <sheetView topLeftCell="A247" workbookViewId="0"/>
  </sheetViews>
  <sheetFormatPr baseColWidth="10" defaultColWidth="14.44140625" defaultRowHeight="15.75" customHeight="1"/>
  <sheetData>
    <row r="42" spans="1:3">
      <c r="A42" s="71" t="s">
        <v>212</v>
      </c>
      <c r="B42" s="71" t="s">
        <v>213</v>
      </c>
    </row>
    <row r="43" spans="1:3">
      <c r="A43" s="71" t="s">
        <v>14</v>
      </c>
      <c r="B43" s="71">
        <v>4000</v>
      </c>
    </row>
    <row r="46" spans="1:3">
      <c r="A46" s="1" t="s">
        <v>214</v>
      </c>
    </row>
    <row r="48" spans="1:3">
      <c r="B48" s="1">
        <v>1000</v>
      </c>
      <c r="C48" s="1" t="s">
        <v>115</v>
      </c>
    </row>
    <row r="49" spans="2:4">
      <c r="B49" s="1">
        <v>2000</v>
      </c>
      <c r="C49" s="18" t="s">
        <v>215</v>
      </c>
      <c r="D49" s="54"/>
    </row>
    <row r="50" spans="2:4">
      <c r="B50" s="1">
        <v>6275</v>
      </c>
      <c r="C50" s="1" t="s">
        <v>2</v>
      </c>
    </row>
    <row r="51" spans="2:4">
      <c r="B51" s="1">
        <v>1200</v>
      </c>
      <c r="C51" s="1" t="s">
        <v>216</v>
      </c>
    </row>
    <row r="52" spans="2:4">
      <c r="B52" s="1">
        <v>1800</v>
      </c>
      <c r="C52" s="1" t="s">
        <v>4</v>
      </c>
    </row>
    <row r="53" spans="2:4">
      <c r="B53" s="1">
        <v>3000</v>
      </c>
      <c r="C53" s="1" t="s">
        <v>207</v>
      </c>
    </row>
    <row r="54" spans="2:4">
      <c r="B54" s="1">
        <v>40000</v>
      </c>
      <c r="C54" s="18" t="s">
        <v>170</v>
      </c>
      <c r="D54" s="54"/>
    </row>
    <row r="55" spans="2:4">
      <c r="B55" s="1">
        <v>25200</v>
      </c>
      <c r="C55" s="1" t="s">
        <v>6</v>
      </c>
    </row>
    <row r="56" spans="2:4">
      <c r="B56" s="1">
        <v>1000</v>
      </c>
      <c r="C56" s="1" t="s">
        <v>39</v>
      </c>
    </row>
    <row r="57" spans="2:4">
      <c r="B57" s="1">
        <v>1500</v>
      </c>
      <c r="C57" s="1" t="s">
        <v>7</v>
      </c>
    </row>
    <row r="58" spans="2:4">
      <c r="B58" s="1">
        <v>2000</v>
      </c>
      <c r="C58" s="1" t="s">
        <v>217</v>
      </c>
    </row>
    <row r="59" spans="2:4">
      <c r="B59" s="1">
        <v>800</v>
      </c>
      <c r="C59" s="1" t="s">
        <v>13</v>
      </c>
    </row>
    <row r="60" spans="2:4">
      <c r="B60" s="1">
        <v>39000</v>
      </c>
      <c r="C60" s="1" t="s">
        <v>77</v>
      </c>
    </row>
    <row r="61" spans="2:4">
      <c r="B61" s="1">
        <v>1500</v>
      </c>
      <c r="C61" s="1" t="s">
        <v>218</v>
      </c>
    </row>
    <row r="62" spans="2:4">
      <c r="B62" s="1">
        <v>400</v>
      </c>
      <c r="C62" s="18" t="s">
        <v>219</v>
      </c>
      <c r="D62" s="54"/>
    </row>
    <row r="63" spans="2:4">
      <c r="B63" s="1">
        <v>2000</v>
      </c>
      <c r="C63" s="1" t="s">
        <v>220</v>
      </c>
    </row>
    <row r="64" spans="2:4">
      <c r="B64" s="1">
        <v>700</v>
      </c>
      <c r="C64" s="18" t="s">
        <v>174</v>
      </c>
    </row>
    <row r="65" spans="1:8">
      <c r="B65" s="1">
        <v>4000</v>
      </c>
      <c r="C65" s="18" t="s">
        <v>221</v>
      </c>
    </row>
    <row r="66" spans="1:8">
      <c r="B66" s="1">
        <v>3300</v>
      </c>
      <c r="C66" s="18" t="s">
        <v>222</v>
      </c>
    </row>
    <row r="67" spans="1:8">
      <c r="B67" s="1">
        <v>30000</v>
      </c>
      <c r="C67" s="1" t="s">
        <v>119</v>
      </c>
    </row>
    <row r="68" spans="1:8">
      <c r="B68" s="1">
        <v>4000</v>
      </c>
      <c r="C68" s="18" t="s">
        <v>14</v>
      </c>
      <c r="E68" s="1" t="s">
        <v>15</v>
      </c>
    </row>
    <row r="69" spans="1:8">
      <c r="F69" s="1" t="s">
        <v>223</v>
      </c>
      <c r="H69" s="1">
        <v>55000</v>
      </c>
    </row>
    <row r="70" spans="1:8">
      <c r="F70" s="1" t="s">
        <v>24</v>
      </c>
      <c r="H70" s="1">
        <v>5350</v>
      </c>
    </row>
    <row r="71" spans="1:8">
      <c r="A71" s="1" t="s">
        <v>224</v>
      </c>
      <c r="B71" s="31">
        <f>SUM(B48:B68)</f>
        <v>170675</v>
      </c>
      <c r="F71" s="1" t="s">
        <v>23</v>
      </c>
      <c r="H71" s="1">
        <v>2400</v>
      </c>
    </row>
    <row r="72" spans="1:8">
      <c r="F72" s="1" t="s">
        <v>225</v>
      </c>
      <c r="H72" s="1">
        <v>5000</v>
      </c>
    </row>
    <row r="73" spans="1:8">
      <c r="F73" s="1" t="s">
        <v>179</v>
      </c>
      <c r="H73" s="1">
        <v>300</v>
      </c>
    </row>
    <row r="74" spans="1:8">
      <c r="F74" s="1" t="s">
        <v>147</v>
      </c>
      <c r="H74" s="1">
        <v>6000</v>
      </c>
    </row>
    <row r="75" spans="1:8">
      <c r="F75" s="1" t="s">
        <v>226</v>
      </c>
      <c r="H75" s="1">
        <v>2000</v>
      </c>
    </row>
    <row r="76" spans="1:8">
      <c r="F76" s="1" t="s">
        <v>227</v>
      </c>
      <c r="H76" s="1">
        <v>40000</v>
      </c>
    </row>
    <row r="77" spans="1:8">
      <c r="F77" s="1" t="s">
        <v>113</v>
      </c>
      <c r="H77" s="1" t="s">
        <v>228</v>
      </c>
    </row>
    <row r="79" spans="1:8">
      <c r="F79" s="1" t="s">
        <v>126</v>
      </c>
      <c r="H79" s="31">
        <f>SUM(H69:H76)</f>
        <v>116050</v>
      </c>
    </row>
    <row r="81" spans="1:8">
      <c r="F81" s="23" t="s">
        <v>113</v>
      </c>
      <c r="G81" s="45"/>
      <c r="H81" s="45">
        <f>(B71-H79)</f>
        <v>54625</v>
      </c>
    </row>
    <row r="88" spans="1:8">
      <c r="A88" s="1" t="s">
        <v>229</v>
      </c>
      <c r="F88" s="1" t="s">
        <v>161</v>
      </c>
    </row>
    <row r="90" spans="1:8">
      <c r="B90" s="1" t="s">
        <v>52</v>
      </c>
      <c r="C90" s="1" t="s">
        <v>53</v>
      </c>
    </row>
    <row r="91" spans="1:8">
      <c r="B91" s="14">
        <v>1000</v>
      </c>
      <c r="C91" s="14">
        <v>4</v>
      </c>
    </row>
    <row r="92" spans="1:8">
      <c r="B92" s="1" t="s">
        <v>57</v>
      </c>
      <c r="D92" s="45">
        <f>(B91/(4+3+2+1))</f>
        <v>100</v>
      </c>
      <c r="E92" s="1" t="s">
        <v>162</v>
      </c>
    </row>
    <row r="94" spans="1:8">
      <c r="B94" s="1" t="s">
        <v>163</v>
      </c>
      <c r="D94" s="54">
        <f>D92*4</f>
        <v>400</v>
      </c>
      <c r="E94" s="1" t="s">
        <v>154</v>
      </c>
    </row>
    <row r="97" spans="1:7">
      <c r="A97" s="1" t="s">
        <v>230</v>
      </c>
      <c r="F97" s="1" t="s">
        <v>60</v>
      </c>
    </row>
    <row r="99" spans="1:7">
      <c r="B99" s="1" t="s">
        <v>52</v>
      </c>
      <c r="C99" s="1" t="s">
        <v>53</v>
      </c>
    </row>
    <row r="100" spans="1:7">
      <c r="B100" s="14">
        <v>25000</v>
      </c>
      <c r="C100" s="14">
        <v>25</v>
      </c>
    </row>
    <row r="101" spans="1:7">
      <c r="B101" s="1" t="s">
        <v>57</v>
      </c>
      <c r="D101" s="32">
        <f>B100/C100</f>
        <v>1000</v>
      </c>
      <c r="E101" s="1" t="s">
        <v>107</v>
      </c>
    </row>
    <row r="104" spans="1:7">
      <c r="C104" s="60"/>
      <c r="F104" s="1" t="s">
        <v>60</v>
      </c>
    </row>
    <row r="105" spans="1:7">
      <c r="A105" s="1" t="s">
        <v>231</v>
      </c>
      <c r="F105" s="62">
        <v>0.2</v>
      </c>
      <c r="G105" s="1" t="s">
        <v>157</v>
      </c>
    </row>
    <row r="107" spans="1:7">
      <c r="B107" s="1" t="s">
        <v>52</v>
      </c>
      <c r="C107" s="1" t="s">
        <v>53</v>
      </c>
    </row>
    <row r="108" spans="1:7">
      <c r="B108" s="14">
        <v>2000</v>
      </c>
      <c r="C108" s="14">
        <v>5</v>
      </c>
    </row>
    <row r="109" spans="1:7">
      <c r="B109" s="1" t="s">
        <v>57</v>
      </c>
      <c r="D109" s="72">
        <f>B108*F105</f>
        <v>400</v>
      </c>
      <c r="E109" s="1" t="s">
        <v>107</v>
      </c>
    </row>
    <row r="111" spans="1:7">
      <c r="B111" s="1" t="s">
        <v>232</v>
      </c>
      <c r="D111" s="18">
        <f>(D109/12)*9</f>
        <v>300</v>
      </c>
    </row>
    <row r="114" spans="1:8">
      <c r="A114" s="1" t="s">
        <v>233</v>
      </c>
      <c r="F114" s="62">
        <v>0.2</v>
      </c>
      <c r="G114" s="1" t="s">
        <v>157</v>
      </c>
    </row>
    <row r="116" spans="1:8">
      <c r="B116" s="1" t="s">
        <v>52</v>
      </c>
      <c r="C116" s="1" t="s">
        <v>53</v>
      </c>
    </row>
    <row r="117" spans="1:8">
      <c r="B117" s="14">
        <v>1500</v>
      </c>
      <c r="C117" s="14">
        <v>5</v>
      </c>
    </row>
    <row r="118" spans="1:8">
      <c r="B118" s="1" t="s">
        <v>57</v>
      </c>
      <c r="D118" s="72">
        <f>B117*F114</f>
        <v>300</v>
      </c>
      <c r="E118" s="1" t="s">
        <v>107</v>
      </c>
    </row>
    <row r="120" spans="1:8">
      <c r="B120" s="1" t="s">
        <v>232</v>
      </c>
      <c r="D120" s="18">
        <f>(D118/12)*9</f>
        <v>225</v>
      </c>
    </row>
    <row r="126" spans="1:8">
      <c r="A126" s="1">
        <v>1525</v>
      </c>
      <c r="B126" s="14" t="s">
        <v>234</v>
      </c>
      <c r="C126" s="5"/>
      <c r="D126" s="5"/>
      <c r="E126" s="5"/>
      <c r="F126" s="5"/>
      <c r="G126" s="5"/>
    </row>
    <row r="127" spans="1:8">
      <c r="D127" s="1" t="s">
        <v>15</v>
      </c>
      <c r="E127" s="1" t="s">
        <v>235</v>
      </c>
      <c r="H127" s="1">
        <v>225</v>
      </c>
    </row>
    <row r="128" spans="1:8">
      <c r="E128" s="1" t="s">
        <v>236</v>
      </c>
      <c r="H128" s="1">
        <v>300</v>
      </c>
    </row>
    <row r="129" spans="1:8">
      <c r="B129" s="15"/>
      <c r="C129" s="15"/>
      <c r="D129" s="15"/>
      <c r="E129" s="16" t="s">
        <v>165</v>
      </c>
      <c r="F129" s="15"/>
      <c r="G129" s="15"/>
      <c r="H129" s="1">
        <v>1000</v>
      </c>
    </row>
    <row r="132" spans="1:8">
      <c r="A132" s="1">
        <v>400</v>
      </c>
      <c r="B132" s="14" t="s">
        <v>237</v>
      </c>
      <c r="C132" s="5"/>
      <c r="D132" s="5"/>
      <c r="E132" s="14" t="s">
        <v>238</v>
      </c>
      <c r="F132" s="5"/>
      <c r="G132" s="5"/>
    </row>
    <row r="133" spans="1:8">
      <c r="B133" s="15"/>
      <c r="C133" s="15"/>
      <c r="D133" s="16" t="s">
        <v>15</v>
      </c>
      <c r="E133" s="16" t="s">
        <v>181</v>
      </c>
      <c r="F133" s="15"/>
      <c r="G133" s="15"/>
      <c r="H133" s="1">
        <v>400</v>
      </c>
    </row>
    <row r="136" spans="1:8">
      <c r="A136" s="1" t="s">
        <v>239</v>
      </c>
    </row>
    <row r="145" spans="1:6">
      <c r="A145" s="1">
        <v>400</v>
      </c>
      <c r="B145" s="14" t="s">
        <v>46</v>
      </c>
      <c r="C145" s="5"/>
      <c r="D145" s="5"/>
      <c r="E145" s="5"/>
    </row>
    <row r="146" spans="1:6">
      <c r="B146" s="15"/>
      <c r="C146" s="16" t="s">
        <v>15</v>
      </c>
      <c r="D146" s="30" t="s">
        <v>219</v>
      </c>
      <c r="E146" s="68"/>
      <c r="F146" s="1">
        <v>400</v>
      </c>
    </row>
    <row r="160" spans="1:6">
      <c r="A160" s="1">
        <v>2000</v>
      </c>
      <c r="B160" s="14" t="s">
        <v>46</v>
      </c>
      <c r="C160" s="5"/>
      <c r="D160" s="5"/>
    </row>
    <row r="161" spans="1:6">
      <c r="B161" s="15"/>
      <c r="C161" s="16" t="s">
        <v>15</v>
      </c>
      <c r="D161" s="30" t="s">
        <v>14</v>
      </c>
      <c r="E161" s="1">
        <v>2000</v>
      </c>
    </row>
    <row r="169" spans="1:6">
      <c r="B169" s="1" t="s">
        <v>240</v>
      </c>
    </row>
    <row r="171" spans="1:6">
      <c r="A171" s="1">
        <v>4500</v>
      </c>
      <c r="B171" s="73" t="s">
        <v>40</v>
      </c>
      <c r="C171" s="74"/>
      <c r="D171" s="5"/>
      <c r="E171" s="5"/>
    </row>
    <row r="172" spans="1:6">
      <c r="B172" s="15"/>
      <c r="C172" s="16" t="s">
        <v>15</v>
      </c>
      <c r="D172" s="16" t="s">
        <v>41</v>
      </c>
      <c r="E172" s="15"/>
      <c r="F172" s="1">
        <v>4500</v>
      </c>
    </row>
    <row r="181" spans="1:9">
      <c r="B181" s="1" t="s">
        <v>241</v>
      </c>
      <c r="D181" s="1" t="s">
        <v>242</v>
      </c>
      <c r="E181" s="1">
        <f>1200*1/6</f>
        <v>200</v>
      </c>
    </row>
    <row r="183" spans="1:9">
      <c r="A183" s="1">
        <v>1000</v>
      </c>
      <c r="B183" s="19" t="s">
        <v>31</v>
      </c>
      <c r="C183" s="52"/>
      <c r="D183" s="5"/>
      <c r="E183" s="14"/>
    </row>
    <row r="184" spans="1:9">
      <c r="B184" s="15"/>
      <c r="C184" s="16" t="s">
        <v>15</v>
      </c>
      <c r="D184" s="16" t="s">
        <v>22</v>
      </c>
      <c r="E184" s="15"/>
      <c r="F184" s="1">
        <v>1000</v>
      </c>
    </row>
    <row r="192" spans="1:9">
      <c r="B192" s="1" t="s">
        <v>243</v>
      </c>
      <c r="D192" s="1" t="s">
        <v>244</v>
      </c>
      <c r="I192" s="1">
        <v>10</v>
      </c>
    </row>
    <row r="195" spans="1:10">
      <c r="A195" s="1">
        <v>10</v>
      </c>
      <c r="B195" s="14" t="s">
        <v>245</v>
      </c>
      <c r="C195" s="5"/>
      <c r="D195" s="5"/>
      <c r="E195" s="5"/>
    </row>
    <row r="196" spans="1:10">
      <c r="B196" s="15"/>
      <c r="C196" s="16" t="s">
        <v>15</v>
      </c>
      <c r="D196" s="17" t="s">
        <v>38</v>
      </c>
      <c r="E196" s="53"/>
      <c r="F196" s="1">
        <v>10</v>
      </c>
    </row>
    <row r="199" spans="1:10">
      <c r="A199" s="1" t="s">
        <v>246</v>
      </c>
      <c r="C199" s="1"/>
    </row>
    <row r="204" spans="1:10">
      <c r="I204" s="105" t="s">
        <v>77</v>
      </c>
      <c r="J204" s="106"/>
    </row>
    <row r="205" spans="1:10">
      <c r="A205" s="1" t="s">
        <v>247</v>
      </c>
      <c r="C205" s="1">
        <v>37000</v>
      </c>
      <c r="I205" s="35">
        <v>39000</v>
      </c>
      <c r="J205" s="36">
        <v>39000</v>
      </c>
    </row>
    <row r="206" spans="1:10">
      <c r="A206" s="1" t="s">
        <v>248</v>
      </c>
      <c r="C206" s="1">
        <v>39000</v>
      </c>
      <c r="I206" s="37">
        <v>37000</v>
      </c>
      <c r="J206" s="38"/>
    </row>
    <row r="207" spans="1:10">
      <c r="I207" s="41"/>
      <c r="J207" s="38"/>
    </row>
    <row r="208" spans="1:10">
      <c r="I208" s="41"/>
      <c r="J208" s="38"/>
    </row>
    <row r="209" spans="1:10">
      <c r="I209" s="41"/>
      <c r="J209" s="38"/>
    </row>
    <row r="210" spans="1:10">
      <c r="A210" s="1">
        <v>39000</v>
      </c>
      <c r="B210" s="14" t="s">
        <v>75</v>
      </c>
      <c r="C210" s="5"/>
      <c r="D210" s="5"/>
    </row>
    <row r="211" spans="1:10">
      <c r="B211" s="15"/>
      <c r="C211" s="16" t="s">
        <v>15</v>
      </c>
      <c r="D211" s="16" t="s">
        <v>77</v>
      </c>
      <c r="E211" s="1">
        <v>39000</v>
      </c>
      <c r="I211" s="105" t="s">
        <v>76</v>
      </c>
      <c r="J211" s="106"/>
    </row>
    <row r="212" spans="1:10">
      <c r="I212" s="35">
        <v>39000</v>
      </c>
      <c r="J212" s="36">
        <v>37000</v>
      </c>
    </row>
    <row r="213" spans="1:10">
      <c r="A213" s="1">
        <v>37000</v>
      </c>
      <c r="B213" s="14" t="s">
        <v>10</v>
      </c>
      <c r="C213" s="5"/>
      <c r="D213" s="5"/>
      <c r="E213" s="5"/>
      <c r="I213" s="41"/>
      <c r="J213" s="38"/>
    </row>
    <row r="214" spans="1:10">
      <c r="B214" s="15"/>
      <c r="C214" s="16" t="s">
        <v>15</v>
      </c>
      <c r="D214" s="16" t="s">
        <v>75</v>
      </c>
      <c r="E214" s="15"/>
      <c r="F214" s="1">
        <v>37000</v>
      </c>
      <c r="I214" s="41"/>
      <c r="J214" s="38"/>
    </row>
    <row r="215" spans="1:10">
      <c r="I215" s="41"/>
      <c r="J215" s="38"/>
    </row>
    <row r="216" spans="1:10">
      <c r="I216" s="41"/>
      <c r="J216" s="38"/>
    </row>
    <row r="217" spans="1:10">
      <c r="I217" s="75">
        <v>2000</v>
      </c>
      <c r="J217" s="38"/>
    </row>
  </sheetData>
  <mergeCells count="2">
    <mergeCell ref="I204:J204"/>
    <mergeCell ref="I211:J21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1:O208"/>
  <sheetViews>
    <sheetView topLeftCell="A148" workbookViewId="0"/>
  </sheetViews>
  <sheetFormatPr baseColWidth="10" defaultColWidth="14.44140625" defaultRowHeight="15.75" customHeight="1"/>
  <sheetData>
    <row r="11" spans="1:6">
      <c r="A11" s="1">
        <v>3000</v>
      </c>
      <c r="B11" s="14" t="s">
        <v>249</v>
      </c>
      <c r="C11" s="5"/>
      <c r="D11" s="5"/>
      <c r="E11" s="5"/>
    </row>
    <row r="12" spans="1:6">
      <c r="C12" s="1" t="s">
        <v>15</v>
      </c>
      <c r="D12" s="1" t="s">
        <v>2</v>
      </c>
      <c r="F12" s="1">
        <v>1000</v>
      </c>
    </row>
    <row r="13" spans="1:6">
      <c r="D13" s="1" t="s">
        <v>23</v>
      </c>
      <c r="F13" s="1">
        <v>1000</v>
      </c>
    </row>
    <row r="14" spans="1:6">
      <c r="B14" s="15"/>
      <c r="C14" s="15"/>
      <c r="D14" s="16" t="s">
        <v>226</v>
      </c>
      <c r="E14" s="15"/>
      <c r="F14" s="1">
        <v>1000</v>
      </c>
    </row>
    <row r="20" spans="1:6">
      <c r="A20" s="1">
        <v>2000</v>
      </c>
      <c r="B20" s="14" t="s">
        <v>5</v>
      </c>
      <c r="C20" s="5"/>
      <c r="D20" s="5"/>
    </row>
    <row r="21" spans="1:6">
      <c r="B21" s="15"/>
      <c r="C21" s="16" t="s">
        <v>15</v>
      </c>
      <c r="D21" s="16" t="s">
        <v>4</v>
      </c>
      <c r="E21" s="1">
        <v>2000</v>
      </c>
    </row>
    <row r="26" spans="1:6">
      <c r="A26" s="1">
        <v>510</v>
      </c>
      <c r="B26" s="14" t="s">
        <v>7</v>
      </c>
      <c r="C26" s="5"/>
      <c r="D26" s="5"/>
      <c r="E26" s="5"/>
    </row>
    <row r="27" spans="1:6">
      <c r="C27" s="1" t="s">
        <v>15</v>
      </c>
      <c r="D27" s="1" t="s">
        <v>8</v>
      </c>
      <c r="F27" s="1">
        <v>500</v>
      </c>
    </row>
    <row r="28" spans="1:6">
      <c r="B28" s="15"/>
      <c r="C28" s="15"/>
      <c r="D28" s="16" t="s">
        <v>38</v>
      </c>
      <c r="E28" s="15"/>
      <c r="F28" s="1">
        <v>10</v>
      </c>
    </row>
    <row r="33" spans="1:6">
      <c r="A33" s="1">
        <v>4000</v>
      </c>
      <c r="B33" s="14" t="s">
        <v>4</v>
      </c>
      <c r="C33" s="5"/>
      <c r="D33" s="5"/>
      <c r="E33" s="5"/>
    </row>
    <row r="34" spans="1:6">
      <c r="B34" s="15"/>
      <c r="C34" s="16" t="s">
        <v>15</v>
      </c>
      <c r="D34" s="16" t="s">
        <v>88</v>
      </c>
      <c r="E34" s="15"/>
      <c r="F34" s="1">
        <v>4000</v>
      </c>
    </row>
    <row r="40" spans="1:6">
      <c r="A40" s="1">
        <v>500</v>
      </c>
      <c r="B40" s="14" t="s">
        <v>250</v>
      </c>
      <c r="C40" s="5"/>
      <c r="D40" s="76"/>
    </row>
    <row r="41" spans="1:6">
      <c r="B41" s="15"/>
      <c r="C41" s="16" t="s">
        <v>15</v>
      </c>
      <c r="D41" s="77" t="s">
        <v>4</v>
      </c>
      <c r="E41" s="1">
        <v>500</v>
      </c>
    </row>
    <row r="48" spans="1:6">
      <c r="A48" s="1">
        <v>3000</v>
      </c>
      <c r="B48" s="14" t="s">
        <v>32</v>
      </c>
      <c r="C48" s="5"/>
      <c r="D48" s="5"/>
      <c r="E48" s="5"/>
    </row>
    <row r="49" spans="1:7">
      <c r="A49" s="1">
        <v>500</v>
      </c>
      <c r="B49" s="1" t="s">
        <v>8</v>
      </c>
    </row>
    <row r="50" spans="1:7">
      <c r="A50" s="1">
        <v>25</v>
      </c>
      <c r="B50" s="1" t="s">
        <v>31</v>
      </c>
    </row>
    <row r="51" spans="1:7">
      <c r="C51" s="1" t="s">
        <v>15</v>
      </c>
      <c r="D51" s="1" t="s">
        <v>37</v>
      </c>
      <c r="F51" s="1">
        <v>525</v>
      </c>
    </row>
    <row r="52" spans="1:7">
      <c r="B52" s="15"/>
      <c r="C52" s="15"/>
      <c r="D52" s="16" t="s">
        <v>29</v>
      </c>
      <c r="E52" s="15"/>
      <c r="F52" s="1">
        <v>3000</v>
      </c>
    </row>
    <row r="57" spans="1:7">
      <c r="G57" s="78"/>
    </row>
    <row r="58" spans="1:7">
      <c r="A58" s="1">
        <v>1200</v>
      </c>
      <c r="B58" s="14" t="s">
        <v>4</v>
      </c>
      <c r="C58" s="5"/>
      <c r="D58" s="5"/>
      <c r="E58" s="5"/>
      <c r="G58" s="78"/>
    </row>
    <row r="59" spans="1:7">
      <c r="B59" s="15"/>
      <c r="C59" s="16" t="s">
        <v>15</v>
      </c>
      <c r="D59" s="16" t="s">
        <v>204</v>
      </c>
      <c r="E59" s="15"/>
      <c r="F59" s="1">
        <v>1200</v>
      </c>
      <c r="G59" s="78"/>
    </row>
    <row r="66" spans="1:7">
      <c r="A66" s="1">
        <v>1500</v>
      </c>
      <c r="B66" s="14" t="s">
        <v>2</v>
      </c>
      <c r="C66" s="5"/>
      <c r="D66" s="5"/>
      <c r="E66" s="5"/>
      <c r="F66" s="5"/>
    </row>
    <row r="67" spans="1:7">
      <c r="A67" s="1">
        <v>100</v>
      </c>
      <c r="B67" s="1" t="s">
        <v>31</v>
      </c>
    </row>
    <row r="68" spans="1:7">
      <c r="C68" s="1" t="s">
        <v>15</v>
      </c>
      <c r="D68" s="1" t="s">
        <v>191</v>
      </c>
      <c r="G68" s="1">
        <v>1500</v>
      </c>
    </row>
    <row r="69" spans="1:7">
      <c r="B69" s="15"/>
      <c r="C69" s="15"/>
      <c r="D69" s="16" t="s">
        <v>2</v>
      </c>
      <c r="E69" s="15"/>
      <c r="F69" s="15"/>
      <c r="G69" s="1">
        <v>100</v>
      </c>
    </row>
    <row r="71" spans="1:7">
      <c r="C71" s="1" t="s">
        <v>251</v>
      </c>
    </row>
    <row r="73" spans="1:7">
      <c r="A73" s="1">
        <v>1400</v>
      </c>
      <c r="B73" s="14" t="s">
        <v>2</v>
      </c>
      <c r="C73" s="5"/>
      <c r="D73" s="5"/>
      <c r="E73" s="5"/>
      <c r="F73" s="5"/>
    </row>
    <row r="74" spans="1:7">
      <c r="A74" s="1">
        <v>100</v>
      </c>
      <c r="B74" s="1" t="s">
        <v>31</v>
      </c>
    </row>
    <row r="75" spans="1:7">
      <c r="B75" s="15"/>
      <c r="C75" s="16" t="s">
        <v>15</v>
      </c>
      <c r="D75" s="16" t="s">
        <v>191</v>
      </c>
      <c r="E75" s="15"/>
      <c r="F75" s="15"/>
      <c r="G75" s="1">
        <v>1500</v>
      </c>
    </row>
    <row r="77" spans="1:7">
      <c r="B77" s="15"/>
      <c r="C77" s="15"/>
      <c r="D77" s="16"/>
      <c r="E77" s="15"/>
      <c r="F77" s="15"/>
    </row>
    <row r="81" spans="1:6">
      <c r="A81" s="1">
        <v>23000</v>
      </c>
      <c r="B81" s="14" t="s">
        <v>94</v>
      </c>
      <c r="C81" s="5"/>
      <c r="D81" s="5"/>
    </row>
    <row r="82" spans="1:6">
      <c r="B82" s="15"/>
      <c r="C82" s="16" t="s">
        <v>15</v>
      </c>
      <c r="D82" s="16" t="s">
        <v>16</v>
      </c>
      <c r="E82" s="1">
        <v>23000</v>
      </c>
    </row>
    <row r="89" spans="1:6">
      <c r="B89" s="1" t="s">
        <v>252</v>
      </c>
    </row>
    <row r="91" spans="1:6">
      <c r="A91" s="1">
        <v>100</v>
      </c>
      <c r="B91" s="14" t="s">
        <v>245</v>
      </c>
      <c r="C91" s="5"/>
      <c r="D91" s="5"/>
      <c r="E91" s="5"/>
    </row>
    <row r="92" spans="1:6">
      <c r="B92" s="15"/>
      <c r="C92" s="16" t="s">
        <v>15</v>
      </c>
      <c r="D92" s="16" t="s">
        <v>38</v>
      </c>
      <c r="E92" s="15"/>
      <c r="F92" s="1">
        <v>100</v>
      </c>
    </row>
    <row r="101" spans="1:6">
      <c r="A101" s="31"/>
    </row>
    <row r="104" spans="1:6">
      <c r="A104" s="1">
        <v>1500</v>
      </c>
      <c r="B104" s="14" t="s">
        <v>46</v>
      </c>
      <c r="C104" s="5"/>
      <c r="D104" s="5"/>
      <c r="E104" s="5"/>
    </row>
    <row r="105" spans="1:6">
      <c r="B105" s="15"/>
      <c r="C105" s="16" t="s">
        <v>15</v>
      </c>
      <c r="D105" s="30" t="s">
        <v>45</v>
      </c>
      <c r="E105" s="15"/>
      <c r="F105" s="1">
        <v>1500</v>
      </c>
    </row>
    <row r="115" spans="1:12">
      <c r="A115" s="1">
        <v>4000</v>
      </c>
      <c r="B115" s="73" t="s">
        <v>40</v>
      </c>
      <c r="C115" s="5"/>
      <c r="D115" s="5"/>
      <c r="E115" s="5"/>
    </row>
    <row r="116" spans="1:12">
      <c r="B116" s="15"/>
      <c r="C116" s="16" t="s">
        <v>15</v>
      </c>
      <c r="D116" s="16" t="s">
        <v>41</v>
      </c>
      <c r="E116" s="15"/>
      <c r="F116" s="1">
        <v>4000</v>
      </c>
    </row>
    <row r="125" spans="1:12">
      <c r="A125" s="1">
        <v>5000</v>
      </c>
      <c r="B125" s="14" t="s">
        <v>75</v>
      </c>
      <c r="C125" s="5"/>
      <c r="D125" s="5"/>
      <c r="E125" s="5"/>
      <c r="H125" s="105" t="s">
        <v>10</v>
      </c>
      <c r="I125" s="106"/>
      <c r="K125" s="105" t="s">
        <v>76</v>
      </c>
      <c r="L125" s="106"/>
    </row>
    <row r="126" spans="1:12">
      <c r="C126" s="1" t="s">
        <v>15</v>
      </c>
      <c r="D126" s="1" t="s">
        <v>10</v>
      </c>
      <c r="F126" s="1">
        <v>5000</v>
      </c>
      <c r="H126" s="35">
        <v>5000</v>
      </c>
      <c r="I126" s="36">
        <v>5000</v>
      </c>
      <c r="K126" s="35">
        <v>5000</v>
      </c>
      <c r="L126" s="36">
        <v>2000</v>
      </c>
    </row>
    <row r="127" spans="1:12">
      <c r="A127" s="1">
        <v>2000</v>
      </c>
      <c r="B127" s="14" t="s">
        <v>77</v>
      </c>
      <c r="C127" s="5"/>
      <c r="D127" s="5"/>
      <c r="E127" s="5"/>
      <c r="H127" s="37">
        <v>2000</v>
      </c>
      <c r="I127" s="38"/>
      <c r="K127" s="37"/>
      <c r="L127" s="38"/>
    </row>
    <row r="128" spans="1:12">
      <c r="B128" s="15"/>
      <c r="C128" s="16" t="s">
        <v>15</v>
      </c>
      <c r="D128" s="16" t="s">
        <v>75</v>
      </c>
      <c r="E128" s="16"/>
      <c r="F128" s="1">
        <v>2000</v>
      </c>
      <c r="H128" s="39"/>
      <c r="I128" s="40"/>
      <c r="K128" s="39"/>
      <c r="L128" s="40"/>
    </row>
    <row r="129" spans="1:12">
      <c r="H129" s="105">
        <v>2000</v>
      </c>
      <c r="I129" s="106"/>
      <c r="K129" s="107" t="s">
        <v>253</v>
      </c>
      <c r="L129" s="106"/>
    </row>
    <row r="130" spans="1:12">
      <c r="K130" s="2"/>
      <c r="L130" s="2"/>
    </row>
    <row r="140" spans="1:12">
      <c r="A140" s="1" t="s">
        <v>254</v>
      </c>
      <c r="F140" s="1" t="s">
        <v>60</v>
      </c>
    </row>
    <row r="142" spans="1:12">
      <c r="B142" s="1" t="s">
        <v>52</v>
      </c>
      <c r="C142" s="1" t="s">
        <v>53</v>
      </c>
    </row>
    <row r="143" spans="1:12">
      <c r="B143" s="14">
        <v>100000</v>
      </c>
      <c r="C143" s="14">
        <v>50</v>
      </c>
      <c r="D143" s="1" t="s">
        <v>106</v>
      </c>
      <c r="I143" s="1" t="s">
        <v>255</v>
      </c>
    </row>
    <row r="144" spans="1:12">
      <c r="B144" s="1" t="s">
        <v>57</v>
      </c>
      <c r="D144" s="45">
        <f>B143/C143</f>
        <v>2000</v>
      </c>
      <c r="E144" s="1" t="s">
        <v>107</v>
      </c>
      <c r="I144" s="1" t="s">
        <v>79</v>
      </c>
    </row>
    <row r="146" spans="1:15">
      <c r="B146" s="1" t="s">
        <v>101</v>
      </c>
      <c r="D146" s="1" t="s">
        <v>256</v>
      </c>
      <c r="E146" s="18">
        <v>5000</v>
      </c>
      <c r="J146" s="1" t="s">
        <v>257</v>
      </c>
    </row>
    <row r="147" spans="1:15">
      <c r="B147" s="1" t="s">
        <v>258</v>
      </c>
      <c r="E147" s="1">
        <v>95000</v>
      </c>
      <c r="I147" s="1">
        <v>21450</v>
      </c>
      <c r="J147" s="14" t="s">
        <v>80</v>
      </c>
      <c r="K147" s="5"/>
      <c r="L147" s="5"/>
      <c r="M147" s="5"/>
      <c r="N147" s="5"/>
    </row>
    <row r="148" spans="1:15">
      <c r="K148" s="1" t="s">
        <v>15</v>
      </c>
      <c r="L148" s="1" t="s">
        <v>81</v>
      </c>
      <c r="O148" s="1">
        <v>5000</v>
      </c>
    </row>
    <row r="149" spans="1:15">
      <c r="A149" s="1" t="s">
        <v>259</v>
      </c>
      <c r="F149" s="1" t="s">
        <v>260</v>
      </c>
      <c r="L149" s="1" t="s">
        <v>31</v>
      </c>
      <c r="O149" s="1">
        <v>800</v>
      </c>
    </row>
    <row r="150" spans="1:15">
      <c r="L150" s="1" t="s">
        <v>14</v>
      </c>
      <c r="O150" s="1">
        <v>650</v>
      </c>
    </row>
    <row r="151" spans="1:15">
      <c r="B151" s="1" t="s">
        <v>52</v>
      </c>
      <c r="C151" s="1" t="s">
        <v>53</v>
      </c>
      <c r="L151" s="1" t="s">
        <v>65</v>
      </c>
      <c r="O151" s="1">
        <v>3500</v>
      </c>
    </row>
    <row r="152" spans="1:15">
      <c r="B152" s="14">
        <v>15000</v>
      </c>
      <c r="C152" s="14">
        <v>10</v>
      </c>
      <c r="D152" s="1" t="s">
        <v>106</v>
      </c>
      <c r="L152" s="1" t="s">
        <v>68</v>
      </c>
      <c r="O152" s="1">
        <v>1500</v>
      </c>
    </row>
    <row r="153" spans="1:15">
      <c r="B153" s="1" t="s">
        <v>57</v>
      </c>
      <c r="D153" s="45">
        <f>B152/C152</f>
        <v>1500</v>
      </c>
      <c r="E153" s="1" t="s">
        <v>107</v>
      </c>
      <c r="L153" s="1" t="s">
        <v>140</v>
      </c>
      <c r="O153" s="1">
        <v>3000</v>
      </c>
    </row>
    <row r="154" spans="1:15">
      <c r="L154" s="1" t="s">
        <v>261</v>
      </c>
      <c r="O154" s="1">
        <v>1000</v>
      </c>
    </row>
    <row r="155" spans="1:15">
      <c r="B155" s="1" t="s">
        <v>101</v>
      </c>
      <c r="D155" s="1" t="s">
        <v>262</v>
      </c>
      <c r="E155" s="1">
        <v>1000</v>
      </c>
      <c r="L155" s="1" t="s">
        <v>263</v>
      </c>
      <c r="O155" s="1">
        <v>3000</v>
      </c>
    </row>
    <row r="156" spans="1:15">
      <c r="B156" s="1" t="s">
        <v>264</v>
      </c>
      <c r="E156" s="1">
        <v>14500</v>
      </c>
      <c r="L156" s="1" t="s">
        <v>86</v>
      </c>
      <c r="O156" s="1">
        <v>3000</v>
      </c>
    </row>
    <row r="157" spans="1:15">
      <c r="J157" s="15"/>
      <c r="K157" s="15"/>
      <c r="L157" s="15"/>
      <c r="M157" s="15"/>
      <c r="N157" s="15"/>
    </row>
    <row r="158" spans="1:15">
      <c r="I158" s="1" t="s">
        <v>85</v>
      </c>
    </row>
    <row r="159" spans="1:15">
      <c r="I159" s="1">
        <v>2000</v>
      </c>
      <c r="J159" s="14" t="s">
        <v>40</v>
      </c>
      <c r="K159" s="5"/>
      <c r="L159" s="5"/>
      <c r="M159" s="5"/>
    </row>
    <row r="160" spans="1:15">
      <c r="A160" s="79" t="s">
        <v>265</v>
      </c>
      <c r="B160" s="49"/>
      <c r="C160" s="49"/>
      <c r="D160" s="6"/>
      <c r="E160" s="6"/>
      <c r="F160" s="80" t="s">
        <v>266</v>
      </c>
      <c r="I160" s="1">
        <v>7000</v>
      </c>
      <c r="J160" s="1" t="s">
        <v>267</v>
      </c>
    </row>
    <row r="161" spans="1:14">
      <c r="A161" s="6"/>
      <c r="B161" s="6"/>
      <c r="C161" s="6"/>
      <c r="D161" s="6"/>
      <c r="E161" s="6"/>
      <c r="F161" s="80" t="s">
        <v>268</v>
      </c>
      <c r="I161" s="1">
        <v>500</v>
      </c>
      <c r="J161" s="1" t="s">
        <v>269</v>
      </c>
    </row>
    <row r="162" spans="1:14">
      <c r="A162" s="6"/>
      <c r="B162" s="11" t="s">
        <v>52</v>
      </c>
      <c r="C162" s="11" t="s">
        <v>53</v>
      </c>
      <c r="D162" s="6"/>
      <c r="E162" s="6"/>
      <c r="F162" s="6"/>
      <c r="I162" s="1">
        <v>8500</v>
      </c>
      <c r="J162" s="1" t="s">
        <v>270</v>
      </c>
    </row>
    <row r="163" spans="1:14">
      <c r="A163" s="6"/>
      <c r="B163" s="81">
        <v>3000</v>
      </c>
      <c r="C163" s="81">
        <v>3</v>
      </c>
      <c r="D163" s="6" t="s">
        <v>106</v>
      </c>
      <c r="E163" s="6"/>
      <c r="F163" s="6"/>
      <c r="K163" s="1" t="s">
        <v>15</v>
      </c>
      <c r="L163" s="1" t="s">
        <v>80</v>
      </c>
      <c r="N163" s="31">
        <f>(SUM(I159:I162))</f>
        <v>18000</v>
      </c>
    </row>
    <row r="164" spans="1:14">
      <c r="A164" s="6"/>
      <c r="C164" s="6"/>
      <c r="D164" s="82">
        <f>B163/(3+2+1)</f>
        <v>500</v>
      </c>
      <c r="E164" s="80" t="s">
        <v>162</v>
      </c>
      <c r="F164" s="6"/>
      <c r="J164" s="5"/>
      <c r="K164" s="5"/>
      <c r="L164" s="5"/>
      <c r="M164" s="5"/>
    </row>
    <row r="165" spans="1:14">
      <c r="A165" s="6"/>
      <c r="B165" s="6"/>
      <c r="C165" s="6"/>
      <c r="D165" s="80" t="s">
        <v>271</v>
      </c>
      <c r="E165" s="6"/>
      <c r="F165" s="6"/>
    </row>
    <row r="166" spans="1:14">
      <c r="A166" s="6"/>
      <c r="B166" s="48" t="s">
        <v>57</v>
      </c>
      <c r="C166" s="6"/>
      <c r="D166" s="83">
        <v>1500</v>
      </c>
      <c r="F166" s="6"/>
    </row>
    <row r="167" spans="1:14">
      <c r="A167" s="6"/>
      <c r="B167" s="79" t="s">
        <v>272</v>
      </c>
      <c r="C167" s="49"/>
      <c r="D167" s="81">
        <v>1500</v>
      </c>
      <c r="F167" s="6"/>
      <c r="K167" s="105" t="s">
        <v>80</v>
      </c>
      <c r="L167" s="106"/>
    </row>
    <row r="168" spans="1:14">
      <c r="K168" s="35">
        <f>I147</f>
        <v>21450</v>
      </c>
      <c r="L168" s="36">
        <f>N163</f>
        <v>18000</v>
      </c>
    </row>
    <row r="169" spans="1:14">
      <c r="K169" s="41"/>
      <c r="L169" s="38"/>
    </row>
    <row r="170" spans="1:14">
      <c r="K170" s="39"/>
      <c r="L170" s="40"/>
    </row>
    <row r="171" spans="1:14">
      <c r="J171" s="1" t="s">
        <v>273</v>
      </c>
      <c r="K171" s="105">
        <f>(-1)*(L168-K168)</f>
        <v>3450</v>
      </c>
      <c r="L171" s="106"/>
      <c r="M171" s="1" t="s">
        <v>91</v>
      </c>
    </row>
    <row r="175" spans="1:14" ht="15.75" customHeight="1">
      <c r="C175" s="42" t="s">
        <v>110</v>
      </c>
      <c r="D175" s="43"/>
      <c r="G175" s="44" t="s">
        <v>111</v>
      </c>
    </row>
    <row r="176" spans="1:14">
      <c r="C176" s="44" t="s">
        <v>112</v>
      </c>
      <c r="D176" s="43"/>
    </row>
    <row r="177" spans="3:10">
      <c r="G177" s="1" t="s">
        <v>113</v>
      </c>
      <c r="I177" s="1" t="s">
        <v>274</v>
      </c>
    </row>
    <row r="178" spans="3:10">
      <c r="C178" s="23" t="s">
        <v>114</v>
      </c>
      <c r="D178" s="45"/>
      <c r="G178" s="1" t="s">
        <v>80</v>
      </c>
      <c r="I178" s="1" t="s">
        <v>275</v>
      </c>
      <c r="J178" s="1">
        <v>-3450</v>
      </c>
    </row>
    <row r="180" spans="3:10">
      <c r="C180" s="1" t="s">
        <v>115</v>
      </c>
      <c r="E180" s="1">
        <v>1500</v>
      </c>
      <c r="G180" s="44" t="s">
        <v>116</v>
      </c>
    </row>
    <row r="182" spans="3:10">
      <c r="C182" s="23" t="s">
        <v>117</v>
      </c>
      <c r="G182" s="1" t="s">
        <v>118</v>
      </c>
      <c r="J182" s="1">
        <v>45000</v>
      </c>
    </row>
    <row r="184" spans="3:10">
      <c r="C184" s="1" t="s">
        <v>276</v>
      </c>
      <c r="E184" s="1">
        <v>14500</v>
      </c>
      <c r="G184" s="44"/>
    </row>
    <row r="185" spans="3:10">
      <c r="C185" s="1" t="s">
        <v>119</v>
      </c>
      <c r="E185" s="1">
        <v>20000</v>
      </c>
      <c r="G185" s="44" t="s">
        <v>120</v>
      </c>
    </row>
    <row r="186" spans="3:10">
      <c r="C186" s="1" t="s">
        <v>6</v>
      </c>
      <c r="E186" s="1">
        <v>95000</v>
      </c>
      <c r="G186" s="1" t="s">
        <v>22</v>
      </c>
      <c r="J186" s="1">
        <v>500</v>
      </c>
    </row>
    <row r="187" spans="3:10">
      <c r="G187" s="1" t="s">
        <v>23</v>
      </c>
      <c r="J187" s="1">
        <v>10000</v>
      </c>
    </row>
    <row r="188" spans="3:10">
      <c r="G188" s="1" t="s">
        <v>124</v>
      </c>
      <c r="J188" s="1">
        <v>4000</v>
      </c>
    </row>
    <row r="189" spans="3:10">
      <c r="C189" s="1" t="s">
        <v>277</v>
      </c>
      <c r="E189" s="1">
        <v>2000</v>
      </c>
      <c r="I189" s="23" t="s">
        <v>126</v>
      </c>
      <c r="J189" s="31">
        <f>(SUM(J178:J188))</f>
        <v>56050</v>
      </c>
    </row>
    <row r="190" spans="3:10">
      <c r="C190" s="44" t="s">
        <v>127</v>
      </c>
    </row>
    <row r="192" spans="3:10">
      <c r="C192" s="23" t="s">
        <v>128</v>
      </c>
      <c r="H192" s="1" t="s">
        <v>129</v>
      </c>
      <c r="I192" s="31">
        <f>E208-J189</f>
        <v>90250</v>
      </c>
    </row>
    <row r="194" spans="3:5">
      <c r="C194" s="1" t="s">
        <v>46</v>
      </c>
      <c r="E194" s="1">
        <v>1500</v>
      </c>
    </row>
    <row r="195" spans="3:5">
      <c r="C195" s="1"/>
      <c r="E195" s="1"/>
    </row>
    <row r="196" spans="3:5">
      <c r="C196" s="1" t="s">
        <v>10</v>
      </c>
      <c r="E196" s="1">
        <v>2000</v>
      </c>
    </row>
    <row r="197" spans="3:5">
      <c r="C197" s="1" t="s">
        <v>278</v>
      </c>
      <c r="E197" s="1">
        <v>1500</v>
      </c>
    </row>
    <row r="198" spans="3:5">
      <c r="C198" s="23" t="s">
        <v>130</v>
      </c>
    </row>
    <row r="200" spans="3:5">
      <c r="C200" s="1" t="s">
        <v>5</v>
      </c>
      <c r="E200" s="1">
        <v>500</v>
      </c>
    </row>
    <row r="201" spans="3:5">
      <c r="C201" s="1" t="s">
        <v>131</v>
      </c>
      <c r="E201" s="1">
        <v>3000</v>
      </c>
    </row>
    <row r="203" spans="3:5">
      <c r="C203" s="23" t="s">
        <v>133</v>
      </c>
    </row>
    <row r="205" spans="3:5">
      <c r="C205" s="1" t="s">
        <v>3</v>
      </c>
      <c r="E205" s="1">
        <v>800</v>
      </c>
    </row>
    <row r="206" spans="3:5">
      <c r="C206" s="16" t="s">
        <v>2</v>
      </c>
      <c r="D206" s="15"/>
      <c r="E206" s="16">
        <v>4000</v>
      </c>
    </row>
    <row r="208" spans="3:5">
      <c r="D208" s="23" t="s">
        <v>134</v>
      </c>
      <c r="E208" s="31">
        <f>E206+E205+E201+E200+E197+E196+E194+E189+E186+E185+E184+E180</f>
        <v>146300</v>
      </c>
    </row>
  </sheetData>
  <mergeCells count="6">
    <mergeCell ref="K171:L171"/>
    <mergeCell ref="H125:I125"/>
    <mergeCell ref="K125:L125"/>
    <mergeCell ref="H129:I129"/>
    <mergeCell ref="K129:L129"/>
    <mergeCell ref="K167:L167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8:J90"/>
  <sheetViews>
    <sheetView topLeftCell="A16" workbookViewId="0"/>
  </sheetViews>
  <sheetFormatPr baseColWidth="10" defaultColWidth="14.44140625" defaultRowHeight="15.75" customHeight="1"/>
  <sheetData>
    <row r="18" spans="1:10" ht="15.75" customHeight="1">
      <c r="A18" s="108" t="s">
        <v>279</v>
      </c>
      <c r="B18" s="106"/>
      <c r="C18" s="84"/>
      <c r="D18" s="84"/>
      <c r="E18" s="84"/>
      <c r="F18" s="84"/>
      <c r="G18" s="84"/>
      <c r="H18" s="84"/>
      <c r="I18" s="84"/>
      <c r="J18" s="84"/>
    </row>
    <row r="19" spans="1:10" ht="15.75" customHeight="1">
      <c r="A19" s="84"/>
      <c r="B19" s="84"/>
      <c r="C19" s="84"/>
      <c r="D19" s="84"/>
      <c r="E19" s="84"/>
      <c r="F19" s="84"/>
      <c r="G19" s="84"/>
      <c r="H19" s="84"/>
      <c r="I19" s="84"/>
      <c r="J19" s="84"/>
    </row>
    <row r="20" spans="1:10" ht="15.75" customHeight="1">
      <c r="A20" s="85"/>
      <c r="B20" s="84"/>
      <c r="C20" s="84"/>
      <c r="D20" s="84"/>
      <c r="E20" s="84"/>
      <c r="F20" s="84"/>
      <c r="G20" s="84"/>
      <c r="H20" s="84"/>
      <c r="I20" s="84"/>
      <c r="J20" s="84"/>
    </row>
    <row r="21" spans="1:10" ht="15.75" customHeight="1">
      <c r="A21" s="84"/>
      <c r="B21" s="84"/>
      <c r="C21" s="84"/>
      <c r="D21" s="84"/>
      <c r="E21" s="84"/>
      <c r="F21" s="84"/>
      <c r="G21" s="84"/>
      <c r="H21" s="84"/>
      <c r="I21" s="84"/>
      <c r="J21" s="84"/>
    </row>
    <row r="22" spans="1:10" ht="15.75" customHeight="1">
      <c r="A22" s="84"/>
      <c r="B22" s="84"/>
      <c r="C22" s="84"/>
      <c r="D22" s="84"/>
      <c r="E22" s="84"/>
      <c r="F22" s="84"/>
      <c r="G22" s="84"/>
      <c r="H22" s="84"/>
      <c r="I22" s="84"/>
      <c r="J22" s="84"/>
    </row>
    <row r="23" spans="1:10" ht="15.75" customHeight="1">
      <c r="A23" s="84"/>
      <c r="B23" s="84"/>
      <c r="C23" s="84"/>
      <c r="D23" s="84"/>
      <c r="E23" s="84"/>
      <c r="F23" s="84"/>
      <c r="G23" s="84"/>
      <c r="H23" s="84"/>
      <c r="I23" s="84"/>
      <c r="J23" s="84"/>
    </row>
    <row r="24" spans="1:10" ht="15.75" customHeight="1">
      <c r="A24" s="84"/>
      <c r="B24" s="84"/>
      <c r="C24" s="84"/>
      <c r="D24" s="84"/>
      <c r="E24" s="84"/>
      <c r="F24" s="84"/>
      <c r="G24" s="84"/>
      <c r="H24" s="84"/>
      <c r="I24" s="84"/>
      <c r="J24" s="84"/>
    </row>
    <row r="25" spans="1:10" ht="15.75" customHeight="1">
      <c r="A25" s="86">
        <v>400</v>
      </c>
      <c r="B25" s="109" t="s">
        <v>46</v>
      </c>
      <c r="C25" s="106"/>
      <c r="D25" s="84"/>
      <c r="E25" s="84"/>
      <c r="F25" s="84"/>
      <c r="G25" s="84"/>
      <c r="H25" s="84"/>
      <c r="I25" s="84"/>
      <c r="J25" s="84"/>
    </row>
    <row r="26" spans="1:10" ht="15.75" customHeight="1">
      <c r="A26" s="84"/>
      <c r="B26" s="88"/>
      <c r="C26" s="89" t="s">
        <v>15</v>
      </c>
      <c r="D26" s="110" t="s">
        <v>219</v>
      </c>
      <c r="E26" s="111"/>
      <c r="F26" s="86">
        <v>400</v>
      </c>
      <c r="G26" s="84"/>
      <c r="H26" s="84"/>
      <c r="I26" s="84"/>
      <c r="J26" s="84"/>
    </row>
    <row r="27" spans="1:10" ht="14.4">
      <c r="A27" s="84"/>
      <c r="B27" s="84"/>
      <c r="C27" s="84"/>
      <c r="D27" s="84"/>
      <c r="E27" s="84"/>
      <c r="F27" s="84"/>
      <c r="G27" s="84"/>
      <c r="H27" s="84"/>
      <c r="I27" s="84"/>
      <c r="J27" s="84"/>
    </row>
    <row r="28" spans="1:10" ht="14.4">
      <c r="A28" s="85"/>
      <c r="B28" s="84"/>
      <c r="C28" s="84"/>
      <c r="D28" s="84"/>
      <c r="E28" s="84"/>
      <c r="F28" s="84"/>
      <c r="G28" s="84"/>
      <c r="H28" s="84"/>
      <c r="I28" s="84"/>
      <c r="J28" s="84"/>
    </row>
    <row r="29" spans="1:10" ht="14.4">
      <c r="A29" s="84"/>
      <c r="B29" s="84"/>
      <c r="C29" s="84"/>
      <c r="D29" s="84"/>
      <c r="E29" s="84"/>
      <c r="F29" s="84"/>
      <c r="G29" s="84"/>
      <c r="H29" s="84"/>
      <c r="I29" s="84"/>
      <c r="J29" s="84"/>
    </row>
    <row r="30" spans="1:10" ht="14.4">
      <c r="A30" s="84"/>
      <c r="B30" s="84"/>
      <c r="C30" s="84"/>
      <c r="D30" s="84"/>
      <c r="E30" s="84"/>
      <c r="F30" s="84"/>
      <c r="G30" s="84"/>
      <c r="H30" s="84"/>
      <c r="I30" s="84"/>
      <c r="J30" s="84"/>
    </row>
    <row r="31" spans="1:10" ht="14.4">
      <c r="A31" s="84"/>
      <c r="B31" s="84"/>
      <c r="C31" s="84"/>
      <c r="D31" s="84"/>
      <c r="E31" s="84"/>
      <c r="F31" s="84"/>
      <c r="G31" s="84"/>
      <c r="H31" s="84"/>
      <c r="I31" s="84"/>
      <c r="J31" s="84"/>
    </row>
    <row r="32" spans="1:10" ht="14.4">
      <c r="A32" s="84"/>
      <c r="B32" s="84"/>
      <c r="C32" s="84"/>
      <c r="D32" s="84"/>
      <c r="E32" s="84"/>
      <c r="F32" s="84"/>
      <c r="G32" s="84"/>
      <c r="H32" s="84"/>
      <c r="I32" s="84"/>
      <c r="J32" s="84"/>
    </row>
    <row r="33" spans="1:10" ht="14.4">
      <c r="A33" s="84"/>
      <c r="B33" s="84"/>
      <c r="C33" s="84"/>
      <c r="D33" s="84"/>
      <c r="E33" s="84"/>
      <c r="F33" s="84"/>
      <c r="G33" s="84"/>
      <c r="H33" s="84"/>
      <c r="I33" s="84"/>
      <c r="J33" s="84"/>
    </row>
    <row r="34" spans="1:10" ht="14.4">
      <c r="A34" s="86">
        <v>1000</v>
      </c>
      <c r="B34" s="109" t="s">
        <v>204</v>
      </c>
      <c r="C34" s="106"/>
      <c r="D34" s="84"/>
      <c r="E34" s="84"/>
      <c r="F34" s="84"/>
      <c r="G34" s="84"/>
      <c r="H34" s="84"/>
      <c r="I34" s="84"/>
      <c r="J34" s="84"/>
    </row>
    <row r="35" spans="1:10" ht="14.4">
      <c r="A35" s="84"/>
      <c r="B35" s="88"/>
      <c r="C35" s="89" t="s">
        <v>15</v>
      </c>
      <c r="D35" s="110" t="s">
        <v>41</v>
      </c>
      <c r="E35" s="111"/>
      <c r="F35" s="86">
        <v>1000</v>
      </c>
      <c r="G35" s="84"/>
      <c r="H35" s="84"/>
      <c r="I35" s="84"/>
      <c r="J35" s="84"/>
    </row>
    <row r="36" spans="1:10" ht="14.4">
      <c r="A36" s="84"/>
      <c r="B36" s="84"/>
      <c r="C36" s="84"/>
      <c r="D36" s="84"/>
      <c r="E36" s="84"/>
      <c r="F36" s="84"/>
      <c r="G36" s="84"/>
      <c r="H36" s="84"/>
      <c r="I36" s="84"/>
      <c r="J36" s="84"/>
    </row>
    <row r="37" spans="1:10" ht="14.4">
      <c r="A37" s="84"/>
      <c r="B37" s="84"/>
      <c r="C37" s="84"/>
      <c r="D37" s="84"/>
      <c r="E37" s="84"/>
      <c r="F37" s="84"/>
      <c r="G37" s="84"/>
      <c r="H37" s="84"/>
      <c r="I37" s="84"/>
      <c r="J37" s="84"/>
    </row>
    <row r="38" spans="1:10" ht="14.4">
      <c r="A38" s="84"/>
      <c r="B38" s="84"/>
      <c r="C38" s="84"/>
      <c r="D38" s="84"/>
      <c r="E38" s="84"/>
      <c r="F38" s="84"/>
      <c r="G38" s="84"/>
      <c r="H38" s="84"/>
      <c r="I38" s="84"/>
      <c r="J38" s="84"/>
    </row>
    <row r="39" spans="1:10" ht="14.4">
      <c r="A39" s="85"/>
      <c r="B39" s="84"/>
      <c r="C39" s="84"/>
      <c r="D39" s="84"/>
      <c r="E39" s="84"/>
      <c r="F39" s="84"/>
      <c r="G39" s="84"/>
      <c r="H39" s="84"/>
      <c r="I39" s="84"/>
      <c r="J39" s="84"/>
    </row>
    <row r="40" spans="1:10" ht="14.4">
      <c r="A40" s="84"/>
      <c r="B40" s="84"/>
      <c r="C40" s="84"/>
      <c r="D40" s="84"/>
      <c r="E40" s="84"/>
      <c r="F40" s="84"/>
      <c r="G40" s="84"/>
      <c r="H40" s="84"/>
      <c r="I40" s="84"/>
      <c r="J40" s="84"/>
    </row>
    <row r="41" spans="1:10" ht="14.4">
      <c r="A41" s="84"/>
      <c r="B41" s="84"/>
      <c r="C41" s="84"/>
      <c r="D41" s="84"/>
      <c r="E41" s="84"/>
      <c r="F41" s="84"/>
      <c r="G41" s="84"/>
      <c r="H41" s="84"/>
      <c r="I41" s="84"/>
      <c r="J41" s="84"/>
    </row>
    <row r="42" spans="1:10" ht="14.4">
      <c r="A42" s="84"/>
      <c r="B42" s="84"/>
      <c r="C42" s="84"/>
      <c r="D42" s="84"/>
      <c r="E42" s="84"/>
      <c r="F42" s="84"/>
      <c r="G42" s="84"/>
      <c r="H42" s="84"/>
      <c r="I42" s="84"/>
      <c r="J42" s="84"/>
    </row>
    <row r="43" spans="1:10" ht="14.4">
      <c r="A43" s="84"/>
      <c r="B43" s="84"/>
      <c r="C43" s="84"/>
      <c r="D43" s="84"/>
      <c r="E43" s="84"/>
      <c r="F43" s="84"/>
      <c r="G43" s="84"/>
      <c r="H43" s="84"/>
      <c r="I43" s="84"/>
      <c r="J43" s="84"/>
    </row>
    <row r="44" spans="1:10" ht="14.4">
      <c r="A44" s="86">
        <v>250</v>
      </c>
      <c r="B44" s="109" t="s">
        <v>31</v>
      </c>
      <c r="C44" s="106"/>
      <c r="D44" s="84"/>
      <c r="E44" s="84"/>
      <c r="F44" s="84"/>
      <c r="G44" s="84"/>
      <c r="H44" s="84"/>
      <c r="I44" s="84"/>
      <c r="J44" s="84"/>
    </row>
    <row r="45" spans="1:10" ht="14.4">
      <c r="A45" s="84"/>
      <c r="B45" s="88"/>
      <c r="C45" s="89" t="s">
        <v>15</v>
      </c>
      <c r="D45" s="110" t="s">
        <v>22</v>
      </c>
      <c r="E45" s="111"/>
      <c r="F45" s="86">
        <v>250</v>
      </c>
      <c r="G45" s="84"/>
      <c r="H45" s="84"/>
      <c r="I45" s="84"/>
      <c r="J45" s="84"/>
    </row>
    <row r="46" spans="1:10" ht="14.4">
      <c r="A46" s="84"/>
      <c r="B46" s="84"/>
      <c r="C46" s="84"/>
      <c r="D46" s="84"/>
      <c r="E46" s="84"/>
      <c r="F46" s="84"/>
      <c r="G46" s="84"/>
      <c r="H46" s="84"/>
      <c r="I46" s="84"/>
      <c r="J46" s="84"/>
    </row>
    <row r="47" spans="1:10" ht="14.4">
      <c r="A47" s="84"/>
      <c r="B47" s="84"/>
      <c r="C47" s="84"/>
      <c r="D47" s="84"/>
      <c r="E47" s="84"/>
      <c r="F47" s="84"/>
      <c r="G47" s="84"/>
      <c r="H47" s="84"/>
      <c r="I47" s="84"/>
      <c r="J47" s="84"/>
    </row>
    <row r="48" spans="1:10" ht="14.4">
      <c r="A48" s="84"/>
      <c r="B48" s="84"/>
      <c r="C48" s="84"/>
      <c r="D48" s="84"/>
      <c r="E48" s="84"/>
      <c r="F48" s="84"/>
      <c r="G48" s="84"/>
      <c r="H48" s="84"/>
      <c r="I48" s="84"/>
      <c r="J48" s="84"/>
    </row>
    <row r="49" spans="1:10" ht="14.4">
      <c r="A49" s="84"/>
      <c r="B49" s="84"/>
      <c r="C49" s="84"/>
      <c r="D49" s="84"/>
      <c r="E49" s="84"/>
      <c r="F49" s="84"/>
      <c r="G49" s="84"/>
      <c r="H49" s="84"/>
      <c r="I49" s="84"/>
      <c r="J49" s="84"/>
    </row>
    <row r="50" spans="1:10" ht="14.4">
      <c r="A50" s="108" t="s">
        <v>280</v>
      </c>
      <c r="B50" s="106"/>
      <c r="C50" s="84"/>
      <c r="D50" s="84"/>
      <c r="E50" s="84"/>
      <c r="F50" s="84"/>
      <c r="G50" s="84"/>
      <c r="H50" s="84"/>
      <c r="I50" s="84"/>
      <c r="J50" s="84"/>
    </row>
    <row r="51" spans="1:10" ht="14.4">
      <c r="A51" s="85"/>
      <c r="B51" s="84"/>
      <c r="C51" s="84"/>
      <c r="D51" s="84"/>
      <c r="E51" s="84"/>
      <c r="F51" s="84"/>
      <c r="G51" s="84"/>
      <c r="H51" s="84"/>
      <c r="I51" s="84"/>
      <c r="J51" s="84"/>
    </row>
    <row r="52" spans="1:10" ht="14.4">
      <c r="A52" s="84"/>
      <c r="B52" s="84"/>
      <c r="C52" s="84"/>
      <c r="D52" s="84"/>
      <c r="E52" s="84"/>
      <c r="F52" s="84"/>
      <c r="G52" s="84"/>
      <c r="H52" s="84"/>
      <c r="I52" s="84"/>
      <c r="J52" s="84"/>
    </row>
    <row r="53" spans="1:10" ht="14.4">
      <c r="A53" s="84"/>
      <c r="B53" s="84"/>
      <c r="C53" s="84"/>
      <c r="D53" s="84"/>
      <c r="E53" s="84"/>
      <c r="F53" s="84"/>
      <c r="G53" s="84"/>
      <c r="H53" s="84"/>
      <c r="I53" s="84"/>
      <c r="J53" s="84"/>
    </row>
    <row r="54" spans="1:10" ht="14.4">
      <c r="A54" s="84"/>
      <c r="B54" s="84"/>
      <c r="C54" s="84"/>
      <c r="D54" s="84"/>
      <c r="E54" s="84"/>
      <c r="F54" s="84"/>
      <c r="G54" s="84"/>
      <c r="H54" s="84"/>
      <c r="I54" s="84"/>
      <c r="J54" s="84"/>
    </row>
    <row r="55" spans="1:10" ht="14.4">
      <c r="A55" s="84"/>
      <c r="B55" s="84"/>
      <c r="C55" s="84"/>
      <c r="D55" s="84"/>
      <c r="E55" s="84"/>
      <c r="F55" s="84"/>
      <c r="G55" s="84"/>
      <c r="H55" s="84"/>
      <c r="I55" s="84"/>
      <c r="J55" s="84"/>
    </row>
    <row r="56" spans="1:10" ht="14.4">
      <c r="A56" s="84"/>
      <c r="B56" s="84"/>
      <c r="C56" s="84"/>
      <c r="D56" s="84"/>
      <c r="E56" s="84"/>
      <c r="F56" s="84"/>
      <c r="G56" s="84"/>
      <c r="H56" s="84"/>
      <c r="I56" s="84"/>
      <c r="J56" s="84"/>
    </row>
    <row r="57" spans="1:10" ht="14.4">
      <c r="A57" s="84"/>
      <c r="B57" s="84"/>
      <c r="C57" s="84"/>
      <c r="D57" s="84"/>
      <c r="E57" s="84"/>
      <c r="F57" s="84"/>
      <c r="G57" s="84"/>
      <c r="H57" s="84"/>
      <c r="I57" s="84"/>
      <c r="J57" s="84"/>
    </row>
    <row r="58" spans="1:10" ht="14.4">
      <c r="A58" s="84"/>
      <c r="B58" s="84"/>
      <c r="C58" s="84"/>
      <c r="D58" s="84"/>
      <c r="E58" s="84"/>
      <c r="F58" s="84"/>
      <c r="G58" s="84"/>
      <c r="H58" s="84"/>
      <c r="I58" s="84"/>
      <c r="J58" s="84"/>
    </row>
    <row r="59" spans="1:10" ht="14.4">
      <c r="A59" s="109" t="s">
        <v>281</v>
      </c>
      <c r="B59" s="106"/>
      <c r="C59" s="106"/>
      <c r="D59" s="87" t="s">
        <v>282</v>
      </c>
      <c r="E59" s="86">
        <v>4000</v>
      </c>
      <c r="F59" s="84"/>
      <c r="G59" s="84"/>
      <c r="H59" s="84"/>
      <c r="I59" s="84"/>
      <c r="J59" s="84"/>
    </row>
    <row r="60" spans="1:10" ht="14.4">
      <c r="A60" s="84"/>
      <c r="B60" s="84"/>
      <c r="C60" s="84"/>
      <c r="D60" s="84"/>
      <c r="E60" s="84"/>
      <c r="F60" s="84"/>
      <c r="G60" s="84"/>
      <c r="H60" s="84"/>
      <c r="I60" s="84"/>
      <c r="J60" s="84"/>
    </row>
    <row r="61" spans="1:10" ht="14.4">
      <c r="A61" s="84"/>
      <c r="B61" s="84"/>
      <c r="C61" s="84"/>
      <c r="D61" s="84"/>
      <c r="E61" s="84"/>
      <c r="F61" s="84"/>
      <c r="G61" s="84"/>
      <c r="H61" s="84"/>
      <c r="I61" s="84"/>
      <c r="J61" s="84"/>
    </row>
    <row r="62" spans="1:10" ht="14.4">
      <c r="A62" s="109" t="s">
        <v>283</v>
      </c>
      <c r="B62" s="106"/>
      <c r="C62" s="86">
        <v>400</v>
      </c>
      <c r="D62" s="84"/>
      <c r="E62" s="84"/>
      <c r="F62" s="84"/>
      <c r="G62" s="84"/>
      <c r="H62" s="84"/>
      <c r="I62" s="84"/>
      <c r="J62" s="84"/>
    </row>
    <row r="63" spans="1:10" ht="14.4">
      <c r="A63" s="84"/>
      <c r="B63" s="84"/>
      <c r="C63" s="84"/>
      <c r="D63" s="84"/>
      <c r="E63" s="84"/>
      <c r="F63" s="84"/>
      <c r="G63" s="84"/>
      <c r="H63" s="84"/>
      <c r="I63" s="84"/>
      <c r="J63" s="84"/>
    </row>
    <row r="64" spans="1:10" ht="14.4">
      <c r="A64" s="109" t="s">
        <v>101</v>
      </c>
      <c r="B64" s="106"/>
      <c r="C64" s="86">
        <v>400</v>
      </c>
      <c r="D64" s="84"/>
      <c r="E64" s="84"/>
      <c r="F64" s="84"/>
      <c r="G64" s="84"/>
      <c r="H64" s="84"/>
      <c r="I64" s="84"/>
      <c r="J64" s="84"/>
    </row>
    <row r="65" spans="1:10" ht="14.4">
      <c r="A65" s="84"/>
      <c r="B65" s="84"/>
      <c r="C65" s="84"/>
      <c r="D65" s="84"/>
      <c r="E65" s="84"/>
      <c r="F65" s="84"/>
      <c r="G65" s="84"/>
      <c r="H65" s="84"/>
      <c r="I65" s="84"/>
      <c r="J65" s="84"/>
    </row>
    <row r="66" spans="1:10" ht="14.4">
      <c r="A66" s="109" t="s">
        <v>159</v>
      </c>
      <c r="B66" s="106"/>
      <c r="C66" s="87" t="s">
        <v>284</v>
      </c>
      <c r="D66" s="86">
        <v>3800</v>
      </c>
      <c r="E66" s="84"/>
      <c r="F66" s="84"/>
      <c r="G66" s="84"/>
      <c r="H66" s="84"/>
      <c r="I66" s="84"/>
      <c r="J66" s="84"/>
    </row>
    <row r="67" spans="1:10" ht="14.4">
      <c r="A67" s="84"/>
      <c r="B67" s="84"/>
      <c r="C67" s="84"/>
      <c r="D67" s="84"/>
      <c r="E67" s="84"/>
      <c r="F67" s="84"/>
      <c r="G67" s="84"/>
      <c r="H67" s="84"/>
      <c r="I67" s="84"/>
      <c r="J67" s="84"/>
    </row>
    <row r="68" spans="1:10" ht="14.4">
      <c r="A68" s="84"/>
      <c r="B68" s="84"/>
      <c r="C68" s="84"/>
      <c r="D68" s="84"/>
      <c r="E68" s="84"/>
      <c r="F68" s="84"/>
      <c r="G68" s="84"/>
      <c r="H68" s="84"/>
      <c r="I68" s="84"/>
      <c r="J68" s="84"/>
    </row>
    <row r="69" spans="1:10" ht="14.4">
      <c r="A69" s="84"/>
      <c r="B69" s="84"/>
      <c r="C69" s="84"/>
      <c r="D69" s="84"/>
      <c r="E69" s="84"/>
      <c r="F69" s="84"/>
      <c r="G69" s="84"/>
      <c r="H69" s="84"/>
      <c r="I69" s="84"/>
      <c r="J69" s="84"/>
    </row>
    <row r="70" spans="1:10" ht="14.4">
      <c r="A70" s="109" t="s">
        <v>285</v>
      </c>
      <c r="B70" s="106"/>
      <c r="C70" s="106"/>
      <c r="D70" s="86">
        <v>80000</v>
      </c>
      <c r="E70" s="84"/>
      <c r="F70" s="84"/>
      <c r="G70" s="84"/>
      <c r="H70" s="84"/>
      <c r="I70" s="84"/>
      <c r="J70" s="84"/>
    </row>
    <row r="71" spans="1:10" ht="14.4">
      <c r="A71" s="84"/>
      <c r="B71" s="84"/>
      <c r="C71" s="84"/>
      <c r="D71" s="84"/>
      <c r="E71" s="84"/>
      <c r="F71" s="84"/>
      <c r="G71" s="84"/>
      <c r="H71" s="84"/>
      <c r="I71" s="84"/>
      <c r="J71" s="84"/>
    </row>
    <row r="72" spans="1:10" ht="14.4">
      <c r="A72" s="84"/>
      <c r="B72" s="84"/>
      <c r="C72" s="84"/>
      <c r="D72" s="84"/>
      <c r="E72" s="84"/>
      <c r="F72" s="84"/>
      <c r="G72" s="84"/>
      <c r="H72" s="84"/>
      <c r="I72" s="84"/>
      <c r="J72" s="84"/>
    </row>
    <row r="73" spans="1:10" ht="14.4">
      <c r="A73" s="109" t="s">
        <v>286</v>
      </c>
      <c r="B73" s="106"/>
      <c r="C73" s="106"/>
      <c r="D73" s="86">
        <v>1600</v>
      </c>
      <c r="E73" s="84"/>
      <c r="F73" s="84"/>
      <c r="G73" s="84"/>
      <c r="H73" s="84"/>
      <c r="I73" s="84"/>
      <c r="J73" s="84"/>
    </row>
    <row r="74" spans="1:10" ht="14.4">
      <c r="A74" s="84"/>
      <c r="B74" s="84"/>
      <c r="C74" s="84"/>
      <c r="D74" s="84"/>
      <c r="E74" s="84"/>
      <c r="F74" s="84"/>
      <c r="G74" s="84"/>
      <c r="H74" s="84"/>
      <c r="I74" s="84"/>
      <c r="J74" s="84"/>
    </row>
    <row r="75" spans="1:10" ht="14.4">
      <c r="A75" s="109" t="s">
        <v>101</v>
      </c>
      <c r="B75" s="106"/>
      <c r="C75" s="106"/>
      <c r="D75" s="86">
        <v>1200</v>
      </c>
      <c r="E75" s="84"/>
      <c r="F75" s="84"/>
      <c r="G75" s="84"/>
      <c r="H75" s="84"/>
      <c r="I75" s="84"/>
      <c r="J75" s="84"/>
    </row>
    <row r="76" spans="1:10" ht="14.4">
      <c r="A76" s="84"/>
      <c r="B76" s="84"/>
      <c r="C76" s="84"/>
      <c r="D76" s="84"/>
      <c r="E76" s="84"/>
      <c r="F76" s="84"/>
      <c r="G76" s="84"/>
      <c r="H76" s="84"/>
      <c r="I76" s="84"/>
      <c r="J76" s="84"/>
    </row>
    <row r="77" spans="1:10" ht="14.4">
      <c r="A77" s="109" t="s">
        <v>159</v>
      </c>
      <c r="B77" s="106"/>
      <c r="C77" s="109" t="s">
        <v>287</v>
      </c>
      <c r="D77" s="106"/>
      <c r="E77" s="86">
        <v>78800</v>
      </c>
      <c r="F77" s="84"/>
      <c r="G77" s="84"/>
      <c r="H77" s="84"/>
      <c r="J77" s="84"/>
    </row>
    <row r="78" spans="1:10" ht="14.4">
      <c r="A78" s="84"/>
      <c r="B78" s="84"/>
      <c r="C78" s="84"/>
      <c r="D78" s="84"/>
      <c r="E78" s="84"/>
      <c r="F78" s="84"/>
      <c r="G78" s="84"/>
      <c r="H78" s="84"/>
      <c r="I78" s="84"/>
      <c r="J78" s="84"/>
    </row>
    <row r="79" spans="1:10" ht="14.4">
      <c r="A79" s="84"/>
      <c r="B79" s="84"/>
      <c r="C79" s="84"/>
      <c r="D79" s="84"/>
      <c r="E79" s="84"/>
      <c r="F79" s="84"/>
      <c r="G79" s="84"/>
      <c r="H79" s="84"/>
      <c r="I79" s="84"/>
      <c r="J79" s="84"/>
    </row>
    <row r="80" spans="1:10" ht="14.4">
      <c r="A80" s="108" t="s">
        <v>246</v>
      </c>
      <c r="B80" s="106"/>
      <c r="C80" s="84"/>
      <c r="D80" s="84"/>
      <c r="E80" s="84"/>
      <c r="F80" s="84"/>
      <c r="G80" s="84"/>
      <c r="H80" s="84"/>
      <c r="I80" s="84"/>
      <c r="J80" s="84"/>
    </row>
    <row r="81" spans="1:10" ht="14.4">
      <c r="A81" s="84"/>
      <c r="B81" s="84"/>
      <c r="C81" s="84"/>
      <c r="D81" s="84"/>
      <c r="E81" s="84"/>
      <c r="F81" s="84"/>
      <c r="G81" s="84"/>
      <c r="H81" s="84"/>
      <c r="I81" s="84"/>
      <c r="J81" s="84"/>
    </row>
    <row r="82" spans="1:10" ht="14.4">
      <c r="A82" s="85"/>
      <c r="B82" s="84"/>
      <c r="C82" s="84"/>
      <c r="D82" s="84"/>
      <c r="E82" s="84"/>
      <c r="F82" s="84"/>
      <c r="G82" s="84"/>
      <c r="H82" s="84"/>
      <c r="I82" s="84"/>
      <c r="J82" s="84"/>
    </row>
    <row r="83" spans="1:10" ht="14.4">
      <c r="A83" s="84"/>
      <c r="B83" s="84"/>
      <c r="C83" s="84"/>
      <c r="D83" s="84"/>
      <c r="E83" s="84"/>
      <c r="F83" s="84"/>
      <c r="G83" s="84"/>
      <c r="H83" s="84"/>
      <c r="I83" s="84"/>
      <c r="J83" s="84"/>
    </row>
    <row r="84" spans="1:10" ht="14.4">
      <c r="A84" s="84"/>
      <c r="B84" s="84"/>
      <c r="C84" s="84"/>
      <c r="D84" s="84"/>
      <c r="E84" s="84"/>
      <c r="F84" s="84"/>
      <c r="G84" s="84"/>
      <c r="H84" s="84"/>
      <c r="I84" s="84"/>
      <c r="J84" s="84"/>
    </row>
    <row r="85" spans="1:10" ht="14.4">
      <c r="A85" s="84"/>
      <c r="B85" s="84"/>
      <c r="C85" s="84"/>
      <c r="D85" s="84"/>
      <c r="E85" s="84"/>
      <c r="F85" s="84"/>
      <c r="G85" s="84"/>
      <c r="H85" s="84"/>
      <c r="I85" s="84"/>
      <c r="J85" s="84"/>
    </row>
    <row r="86" spans="1:10" ht="14.4">
      <c r="A86" s="86">
        <v>15000</v>
      </c>
      <c r="B86" s="109" t="s">
        <v>75</v>
      </c>
      <c r="C86" s="106"/>
      <c r="D86" s="84"/>
      <c r="E86" s="84"/>
      <c r="F86" s="84"/>
      <c r="G86" s="84"/>
      <c r="H86" s="84"/>
      <c r="I86" s="84"/>
      <c r="J86" s="84"/>
    </row>
    <row r="87" spans="1:10" ht="14.4">
      <c r="A87" s="84"/>
      <c r="B87" s="88"/>
      <c r="C87" s="89" t="s">
        <v>15</v>
      </c>
      <c r="D87" s="89" t="s">
        <v>77</v>
      </c>
      <c r="E87" s="86">
        <v>15000</v>
      </c>
      <c r="F87" s="84"/>
      <c r="G87" s="84"/>
      <c r="H87" s="84"/>
      <c r="I87" s="84"/>
      <c r="J87" s="84"/>
    </row>
    <row r="88" spans="1:10" ht="14.4">
      <c r="A88" s="84"/>
      <c r="B88" s="84"/>
      <c r="C88" s="84"/>
      <c r="D88" s="84"/>
      <c r="E88" s="84"/>
      <c r="F88" s="84"/>
      <c r="G88" s="84"/>
      <c r="H88" s="84"/>
      <c r="I88" s="84"/>
      <c r="J88" s="84"/>
    </row>
    <row r="89" spans="1:10" ht="14.4">
      <c r="A89" s="86">
        <v>17000</v>
      </c>
      <c r="B89" s="87" t="s">
        <v>77</v>
      </c>
      <c r="C89" s="84"/>
      <c r="D89" s="84"/>
      <c r="E89" s="84"/>
      <c r="F89" s="84"/>
      <c r="G89" s="84"/>
      <c r="H89" s="84"/>
      <c r="I89" s="84"/>
      <c r="J89" s="84"/>
    </row>
    <row r="90" spans="1:10" ht="14.4">
      <c r="A90" s="84"/>
      <c r="B90" s="88"/>
      <c r="C90" s="89" t="s">
        <v>15</v>
      </c>
      <c r="D90" s="110" t="s">
        <v>86</v>
      </c>
      <c r="E90" s="111"/>
      <c r="F90" s="86">
        <v>17000</v>
      </c>
      <c r="G90" s="84"/>
      <c r="H90" s="84"/>
      <c r="I90" s="84"/>
      <c r="J90" s="84"/>
    </row>
  </sheetData>
  <mergeCells count="20">
    <mergeCell ref="A80:B80"/>
    <mergeCell ref="B86:C86"/>
    <mergeCell ref="D90:E90"/>
    <mergeCell ref="A50:B50"/>
    <mergeCell ref="A59:C59"/>
    <mergeCell ref="A62:B62"/>
    <mergeCell ref="A64:B64"/>
    <mergeCell ref="A66:B66"/>
    <mergeCell ref="A70:C70"/>
    <mergeCell ref="A73:C73"/>
    <mergeCell ref="B44:C44"/>
    <mergeCell ref="D45:E45"/>
    <mergeCell ref="A75:C75"/>
    <mergeCell ref="A77:B77"/>
    <mergeCell ref="C77:D77"/>
    <mergeCell ref="A18:B18"/>
    <mergeCell ref="B25:C25"/>
    <mergeCell ref="D26:E26"/>
    <mergeCell ref="B34:C34"/>
    <mergeCell ref="D35:E35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9:L282"/>
  <sheetViews>
    <sheetView topLeftCell="A162" workbookViewId="0">
      <selection activeCell="H267" sqref="H267"/>
    </sheetView>
  </sheetViews>
  <sheetFormatPr baseColWidth="10" defaultColWidth="14.44140625" defaultRowHeight="15.75" customHeight="1"/>
  <sheetData>
    <row r="19" spans="1:6">
      <c r="A19" s="1" t="s">
        <v>288</v>
      </c>
    </row>
    <row r="27" spans="1:6">
      <c r="A27" s="1" t="s">
        <v>289</v>
      </c>
      <c r="F27" s="1" t="s">
        <v>290</v>
      </c>
    </row>
    <row r="28" spans="1:6">
      <c r="F28" s="1" t="s">
        <v>291</v>
      </c>
    </row>
    <row r="29" spans="1:6">
      <c r="B29" s="1" t="s">
        <v>52</v>
      </c>
      <c r="C29" s="1" t="s">
        <v>53</v>
      </c>
    </row>
    <row r="30" spans="1:6">
      <c r="B30" s="14">
        <v>2000</v>
      </c>
      <c r="C30" s="14">
        <v>4</v>
      </c>
      <c r="D30" s="1" t="s">
        <v>106</v>
      </c>
    </row>
    <row r="31" spans="1:6">
      <c r="B31" s="1" t="s">
        <v>57</v>
      </c>
      <c r="D31" s="45">
        <f>B30/(4+3+2+1)</f>
        <v>200</v>
      </c>
      <c r="E31" s="1" t="s">
        <v>162</v>
      </c>
    </row>
    <row r="33" spans="1:6">
      <c r="B33" s="1" t="s">
        <v>232</v>
      </c>
      <c r="C33" s="54">
        <f>D31*3</f>
        <v>600</v>
      </c>
    </row>
    <row r="36" spans="1:6">
      <c r="A36" s="1" t="s">
        <v>292</v>
      </c>
      <c r="F36" s="1" t="s">
        <v>60</v>
      </c>
    </row>
    <row r="38" spans="1:6">
      <c r="B38" s="1" t="s">
        <v>52</v>
      </c>
      <c r="C38" s="1" t="s">
        <v>53</v>
      </c>
    </row>
    <row r="39" spans="1:6">
      <c r="B39" s="14">
        <v>10500</v>
      </c>
      <c r="C39" s="14">
        <v>2500</v>
      </c>
      <c r="D39" s="1" t="s">
        <v>293</v>
      </c>
    </row>
    <row r="40" spans="1:6">
      <c r="B40" s="1" t="s">
        <v>57</v>
      </c>
      <c r="D40" s="45">
        <f>B39/C39</f>
        <v>4.2</v>
      </c>
      <c r="E40" s="1" t="s">
        <v>294</v>
      </c>
    </row>
    <row r="42" spans="1:6">
      <c r="B42" s="1" t="s">
        <v>232</v>
      </c>
      <c r="C42" s="54">
        <f>D40*100</f>
        <v>420</v>
      </c>
    </row>
    <row r="45" spans="1:6">
      <c r="A45" s="1" t="s">
        <v>295</v>
      </c>
      <c r="F45" s="1" t="s">
        <v>60</v>
      </c>
    </row>
    <row r="46" spans="1:6">
      <c r="F46" s="62">
        <v>0.2</v>
      </c>
    </row>
    <row r="47" spans="1:6">
      <c r="B47" s="1" t="s">
        <v>52</v>
      </c>
      <c r="C47" s="1" t="s">
        <v>53</v>
      </c>
    </row>
    <row r="48" spans="1:6">
      <c r="B48" s="14">
        <v>3000</v>
      </c>
      <c r="C48" s="14">
        <v>5</v>
      </c>
      <c r="D48" s="1" t="s">
        <v>106</v>
      </c>
    </row>
    <row r="49" spans="1:12">
      <c r="B49" s="1" t="s">
        <v>57</v>
      </c>
      <c r="D49" s="45">
        <f>B48*F46</f>
        <v>600</v>
      </c>
      <c r="E49" s="1" t="s">
        <v>107</v>
      </c>
      <c r="I49" s="105" t="s">
        <v>296</v>
      </c>
      <c r="J49" s="106"/>
      <c r="K49" s="106"/>
      <c r="L49" s="106"/>
    </row>
    <row r="50" spans="1:12">
      <c r="J50" s="64"/>
      <c r="K50" s="36">
        <v>800</v>
      </c>
    </row>
    <row r="51" spans="1:12">
      <c r="B51" s="1" t="s">
        <v>232</v>
      </c>
      <c r="C51" s="18">
        <f>(D49/12)*7</f>
        <v>350</v>
      </c>
      <c r="J51" s="41"/>
      <c r="K51" s="59">
        <v>600</v>
      </c>
    </row>
    <row r="52" spans="1:12">
      <c r="J52" s="39"/>
      <c r="K52" s="40"/>
    </row>
    <row r="53" spans="1:12">
      <c r="J53" s="41"/>
      <c r="K53" s="38"/>
    </row>
    <row r="54" spans="1:12">
      <c r="A54" s="1">
        <v>770</v>
      </c>
      <c r="B54" s="14" t="s">
        <v>297</v>
      </c>
      <c r="C54" s="5"/>
      <c r="D54" s="5"/>
      <c r="E54" s="5"/>
      <c r="F54" s="5"/>
      <c r="G54" s="5"/>
      <c r="J54" s="41"/>
      <c r="K54" s="59">
        <v>1400</v>
      </c>
    </row>
    <row r="55" spans="1:12">
      <c r="D55" s="1" t="s">
        <v>15</v>
      </c>
      <c r="E55" s="1" t="s">
        <v>298</v>
      </c>
      <c r="H55" s="1">
        <v>350</v>
      </c>
    </row>
    <row r="56" spans="1:12">
      <c r="B56" s="15"/>
      <c r="C56" s="15"/>
      <c r="D56" s="15"/>
      <c r="E56" s="16" t="s">
        <v>299</v>
      </c>
      <c r="F56" s="15"/>
      <c r="G56" s="15"/>
      <c r="H56" s="1">
        <v>420</v>
      </c>
    </row>
    <row r="58" spans="1:12">
      <c r="A58" s="1">
        <v>600</v>
      </c>
      <c r="B58" s="14" t="s">
        <v>300</v>
      </c>
      <c r="C58" s="5"/>
      <c r="D58" s="5"/>
      <c r="E58" s="5"/>
      <c r="F58" s="5"/>
      <c r="G58" s="5"/>
    </row>
    <row r="59" spans="1:12">
      <c r="B59" s="15"/>
      <c r="C59" s="15"/>
      <c r="D59" s="16" t="s">
        <v>15</v>
      </c>
      <c r="E59" s="16" t="s">
        <v>296</v>
      </c>
      <c r="F59" s="15"/>
      <c r="G59" s="15"/>
      <c r="H59" s="1">
        <v>600</v>
      </c>
    </row>
    <row r="63" spans="1:12">
      <c r="A63" s="1" t="s">
        <v>301</v>
      </c>
    </row>
    <row r="64" spans="1:12">
      <c r="I64" s="1" t="s">
        <v>140</v>
      </c>
    </row>
    <row r="65" spans="1:10">
      <c r="I65" s="35">
        <v>9000</v>
      </c>
      <c r="J65" s="36">
        <v>5000</v>
      </c>
    </row>
    <row r="66" spans="1:10">
      <c r="I66" s="41"/>
      <c r="J66" s="38"/>
    </row>
    <row r="67" spans="1:10">
      <c r="I67" s="41"/>
      <c r="J67" s="38"/>
    </row>
    <row r="68" spans="1:10">
      <c r="I68" s="91">
        <v>4000</v>
      </c>
      <c r="J68" s="38"/>
    </row>
    <row r="69" spans="1:10">
      <c r="A69" s="1">
        <v>5000</v>
      </c>
      <c r="B69" s="14" t="s">
        <v>46</v>
      </c>
      <c r="C69" s="5"/>
      <c r="D69" s="5"/>
      <c r="E69" s="5"/>
    </row>
    <row r="70" spans="1:10">
      <c r="B70" s="15"/>
      <c r="C70" s="16" t="s">
        <v>15</v>
      </c>
      <c r="D70" s="30" t="s">
        <v>140</v>
      </c>
      <c r="E70" s="68"/>
      <c r="F70" s="1">
        <v>5000</v>
      </c>
    </row>
    <row r="74" spans="1:10">
      <c r="A74" s="1" t="s">
        <v>302</v>
      </c>
    </row>
    <row r="77" spans="1:10">
      <c r="I77" s="105" t="s">
        <v>77</v>
      </c>
      <c r="J77" s="106"/>
    </row>
    <row r="78" spans="1:10">
      <c r="I78" s="35">
        <v>32000</v>
      </c>
      <c r="J78" s="36">
        <v>32000</v>
      </c>
    </row>
    <row r="79" spans="1:10">
      <c r="I79" s="41"/>
      <c r="J79" s="38"/>
    </row>
    <row r="80" spans="1:10">
      <c r="A80" s="1" t="s">
        <v>303</v>
      </c>
      <c r="C80" s="1">
        <v>32000</v>
      </c>
      <c r="I80" s="37">
        <v>27000</v>
      </c>
      <c r="J80" s="38"/>
    </row>
    <row r="81" spans="1:10">
      <c r="A81" s="1" t="s">
        <v>304</v>
      </c>
      <c r="C81" s="1">
        <v>27000</v>
      </c>
      <c r="I81" s="41"/>
      <c r="J81" s="38"/>
    </row>
    <row r="82" spans="1:10">
      <c r="I82" s="41"/>
      <c r="J82" s="38"/>
    </row>
    <row r="84" spans="1:10">
      <c r="A84" s="1">
        <v>32000</v>
      </c>
      <c r="B84" s="14" t="s">
        <v>86</v>
      </c>
      <c r="C84" s="5"/>
      <c r="D84" s="5"/>
      <c r="I84" s="1" t="s">
        <v>86</v>
      </c>
    </row>
    <row r="85" spans="1:10">
      <c r="B85" s="15"/>
      <c r="C85" s="16" t="s">
        <v>15</v>
      </c>
      <c r="D85" s="16" t="s">
        <v>77</v>
      </c>
      <c r="E85" s="1">
        <v>32000</v>
      </c>
      <c r="I85" s="35">
        <v>32000</v>
      </c>
      <c r="J85" s="36">
        <v>27000</v>
      </c>
    </row>
    <row r="86" spans="1:10">
      <c r="I86" s="41"/>
      <c r="J86" s="38"/>
    </row>
    <row r="87" spans="1:10">
      <c r="I87" s="41"/>
      <c r="J87" s="38"/>
    </row>
    <row r="88" spans="1:10">
      <c r="A88" s="1">
        <v>27000</v>
      </c>
      <c r="B88" s="14" t="s">
        <v>77</v>
      </c>
      <c r="C88" s="5"/>
      <c r="D88" s="5"/>
      <c r="E88" s="5"/>
      <c r="I88" s="92">
        <f>C80-C81</f>
        <v>5000</v>
      </c>
      <c r="J88" s="38"/>
    </row>
    <row r="89" spans="1:10">
      <c r="B89" s="15"/>
      <c r="C89" s="16" t="s">
        <v>15</v>
      </c>
      <c r="D89" s="16" t="s">
        <v>86</v>
      </c>
      <c r="E89" s="15"/>
      <c r="F89" s="1">
        <v>27000</v>
      </c>
      <c r="I89" s="41"/>
      <c r="J89" s="38"/>
    </row>
    <row r="90" spans="1:10">
      <c r="I90" s="41"/>
      <c r="J90" s="38"/>
    </row>
    <row r="97" spans="1:7">
      <c r="A97" s="1" t="s">
        <v>305</v>
      </c>
      <c r="C97" s="1">
        <f>900/2</f>
        <v>450</v>
      </c>
      <c r="D97" s="1" t="s">
        <v>306</v>
      </c>
      <c r="E97" s="1">
        <f>450/6</f>
        <v>75</v>
      </c>
      <c r="F97" s="1" t="s">
        <v>307</v>
      </c>
    </row>
    <row r="99" spans="1:7">
      <c r="A99" s="1">
        <v>375</v>
      </c>
      <c r="B99" s="19" t="s">
        <v>31</v>
      </c>
      <c r="C99" s="5"/>
      <c r="D99" s="5"/>
      <c r="E99" s="5"/>
    </row>
    <row r="100" spans="1:7">
      <c r="B100" s="15"/>
      <c r="C100" s="16" t="s">
        <v>15</v>
      </c>
      <c r="D100" s="16" t="s">
        <v>22</v>
      </c>
      <c r="E100" s="15"/>
      <c r="F100" s="1">
        <v>375</v>
      </c>
    </row>
    <row r="106" spans="1:7">
      <c r="A106" s="1" t="s">
        <v>79</v>
      </c>
    </row>
    <row r="108" spans="1:7">
      <c r="A108" s="31">
        <f>SUM(G109:G117)</f>
        <v>21695</v>
      </c>
      <c r="B108" s="14" t="s">
        <v>136</v>
      </c>
      <c r="C108" s="5"/>
      <c r="D108" s="5"/>
      <c r="E108" s="5"/>
      <c r="F108" s="5"/>
    </row>
    <row r="109" spans="1:7">
      <c r="C109" s="1" t="s">
        <v>15</v>
      </c>
      <c r="D109" s="1" t="s">
        <v>13</v>
      </c>
      <c r="G109" s="1">
        <v>1375</v>
      </c>
    </row>
    <row r="110" spans="1:7">
      <c r="D110" s="1" t="s">
        <v>151</v>
      </c>
      <c r="G110" s="1">
        <v>5000</v>
      </c>
    </row>
    <row r="111" spans="1:7">
      <c r="D111" s="1" t="s">
        <v>169</v>
      </c>
      <c r="G111" s="1">
        <v>4000</v>
      </c>
    </row>
    <row r="112" spans="1:7">
      <c r="D112" s="1" t="s">
        <v>308</v>
      </c>
      <c r="G112" s="1">
        <v>2000</v>
      </c>
    </row>
    <row r="113" spans="1:10">
      <c r="D113" s="1" t="s">
        <v>297</v>
      </c>
      <c r="G113" s="1">
        <v>770</v>
      </c>
    </row>
    <row r="114" spans="1:10">
      <c r="D114" s="1" t="s">
        <v>300</v>
      </c>
      <c r="G114" s="1">
        <v>600</v>
      </c>
    </row>
    <row r="115" spans="1:10">
      <c r="D115" s="1" t="s">
        <v>220</v>
      </c>
      <c r="G115" s="1">
        <v>2000</v>
      </c>
    </row>
    <row r="116" spans="1:10">
      <c r="D116" s="1" t="s">
        <v>309</v>
      </c>
      <c r="G116" s="1">
        <v>5200</v>
      </c>
    </row>
    <row r="117" spans="1:10">
      <c r="B117" s="15"/>
      <c r="C117" s="15"/>
      <c r="D117" s="16" t="s">
        <v>14</v>
      </c>
      <c r="E117" s="15"/>
      <c r="F117" s="15"/>
      <c r="G117" s="1">
        <v>750</v>
      </c>
    </row>
    <row r="119" spans="1:10">
      <c r="A119" s="1" t="s">
        <v>85</v>
      </c>
    </row>
    <row r="120" spans="1:10">
      <c r="I120" s="1" t="s">
        <v>136</v>
      </c>
    </row>
    <row r="121" spans="1:10">
      <c r="A121" s="1">
        <v>15300</v>
      </c>
      <c r="B121" s="14" t="s">
        <v>199</v>
      </c>
      <c r="C121" s="5"/>
      <c r="D121" s="5"/>
      <c r="E121" s="5"/>
      <c r="I121" s="64">
        <f>A108</f>
        <v>21695</v>
      </c>
      <c r="J121" s="65">
        <f>F124</f>
        <v>20000</v>
      </c>
    </row>
    <row r="122" spans="1:10">
      <c r="A122" s="1">
        <v>4000</v>
      </c>
      <c r="B122" s="1" t="s">
        <v>310</v>
      </c>
      <c r="I122" s="41"/>
      <c r="J122" s="38"/>
    </row>
    <row r="123" spans="1:10">
      <c r="A123" s="1">
        <v>700</v>
      </c>
      <c r="B123" s="1" t="s">
        <v>263</v>
      </c>
      <c r="I123" s="41"/>
      <c r="J123" s="38"/>
    </row>
    <row r="124" spans="1:10">
      <c r="B124" s="15"/>
      <c r="C124" s="16" t="s">
        <v>15</v>
      </c>
      <c r="D124" s="16" t="s">
        <v>136</v>
      </c>
      <c r="E124" s="15"/>
      <c r="F124" s="31">
        <f>A121+A122+A123</f>
        <v>20000</v>
      </c>
      <c r="I124" s="41"/>
      <c r="J124" s="38"/>
    </row>
    <row r="125" spans="1:10">
      <c r="I125" s="92">
        <f>I121-J121</f>
        <v>1695</v>
      </c>
      <c r="J125" s="59" t="s">
        <v>311</v>
      </c>
    </row>
    <row r="129" spans="2:10" ht="15.75" customHeight="1">
      <c r="B129" s="42" t="s">
        <v>110</v>
      </c>
      <c r="C129" s="43"/>
      <c r="F129" s="44" t="s">
        <v>111</v>
      </c>
    </row>
    <row r="130" spans="2:10">
      <c r="B130" s="44" t="s">
        <v>112</v>
      </c>
      <c r="C130" s="43"/>
    </row>
    <row r="131" spans="2:10">
      <c r="F131" s="1" t="s">
        <v>24</v>
      </c>
      <c r="I131" s="1">
        <v>2000</v>
      </c>
    </row>
    <row r="132" spans="2:10">
      <c r="F132" s="1" t="s">
        <v>113</v>
      </c>
      <c r="I132" s="1" t="s">
        <v>228</v>
      </c>
    </row>
    <row r="133" spans="2:10">
      <c r="B133" s="23" t="s">
        <v>114</v>
      </c>
      <c r="C133" s="45"/>
      <c r="F133" s="1" t="s">
        <v>80</v>
      </c>
      <c r="I133" s="1">
        <v>-1695</v>
      </c>
      <c r="J133" s="61" t="s">
        <v>312</v>
      </c>
    </row>
    <row r="135" spans="2:10">
      <c r="B135" s="1" t="s">
        <v>313</v>
      </c>
      <c r="D135" s="1">
        <f>2100-600-800</f>
        <v>700</v>
      </c>
      <c r="F135" s="44" t="s">
        <v>116</v>
      </c>
    </row>
    <row r="137" spans="2:10">
      <c r="B137" s="23" t="s">
        <v>117</v>
      </c>
      <c r="F137" s="1" t="s">
        <v>118</v>
      </c>
      <c r="I137" s="1">
        <v>30000</v>
      </c>
    </row>
    <row r="139" spans="2:10">
      <c r="B139" s="1" t="s">
        <v>119</v>
      </c>
      <c r="D139" s="1">
        <v>100000</v>
      </c>
      <c r="F139" s="44" t="s">
        <v>120</v>
      </c>
    </row>
    <row r="140" spans="2:10">
      <c r="B140" s="1" t="s">
        <v>218</v>
      </c>
      <c r="D140" s="1">
        <f>3100-350</f>
        <v>2750</v>
      </c>
    </row>
    <row r="141" spans="2:10">
      <c r="B141" s="1" t="s">
        <v>314</v>
      </c>
      <c r="D141" s="1">
        <f>10500-420</f>
        <v>10080</v>
      </c>
      <c r="F141" s="1" t="s">
        <v>22</v>
      </c>
      <c r="I141" s="1">
        <v>1175</v>
      </c>
    </row>
    <row r="143" spans="2:10">
      <c r="B143" s="23" t="s">
        <v>122</v>
      </c>
      <c r="F143" s="1" t="s">
        <v>23</v>
      </c>
      <c r="I143" s="1">
        <v>3000</v>
      </c>
    </row>
    <row r="145" spans="2:9">
      <c r="B145" s="1" t="s">
        <v>315</v>
      </c>
      <c r="D145" s="1">
        <v>3000</v>
      </c>
      <c r="F145" s="1" t="s">
        <v>16</v>
      </c>
      <c r="I145" s="1">
        <v>6800</v>
      </c>
    </row>
    <row r="147" spans="2:9">
      <c r="B147" s="44" t="s">
        <v>127</v>
      </c>
      <c r="F147" s="5"/>
      <c r="G147" s="5"/>
      <c r="H147" s="5"/>
      <c r="I147" s="5"/>
    </row>
    <row r="148" spans="2:9">
      <c r="H148" s="23" t="s">
        <v>126</v>
      </c>
      <c r="I148" s="31">
        <f>I131+I133+I137+I141+I142+I143+I144+I145</f>
        <v>41280</v>
      </c>
    </row>
    <row r="149" spans="2:9">
      <c r="B149" s="23" t="s">
        <v>128</v>
      </c>
    </row>
    <row r="151" spans="2:9">
      <c r="B151" s="1" t="s">
        <v>46</v>
      </c>
      <c r="D151" s="1">
        <v>5000</v>
      </c>
      <c r="G151" s="1" t="s">
        <v>113</v>
      </c>
      <c r="H151" s="31">
        <f>D166-I148</f>
        <v>126050</v>
      </c>
    </row>
    <row r="152" spans="2:9">
      <c r="B152" s="1" t="s">
        <v>10</v>
      </c>
      <c r="D152" s="1">
        <v>27000</v>
      </c>
    </row>
    <row r="154" spans="2:9">
      <c r="B154" s="23" t="s">
        <v>130</v>
      </c>
    </row>
    <row r="156" spans="2:9">
      <c r="B156" s="1" t="s">
        <v>39</v>
      </c>
      <c r="D156" s="1">
        <v>2000</v>
      </c>
    </row>
    <row r="157" spans="2:9">
      <c r="B157" s="1" t="s">
        <v>131</v>
      </c>
      <c r="D157" s="1">
        <v>6200</v>
      </c>
    </row>
    <row r="158" spans="2:9">
      <c r="B158" s="1" t="s">
        <v>8</v>
      </c>
      <c r="D158" s="1">
        <v>2400</v>
      </c>
    </row>
    <row r="159" spans="2:9">
      <c r="B159" s="1" t="s">
        <v>316</v>
      </c>
      <c r="D159" s="1">
        <v>2300</v>
      </c>
    </row>
    <row r="160" spans="2:9">
      <c r="B160" s="1" t="s">
        <v>7</v>
      </c>
      <c r="D160" s="1">
        <v>1100</v>
      </c>
    </row>
    <row r="162" spans="2:4">
      <c r="B162" s="23" t="s">
        <v>133</v>
      </c>
    </row>
    <row r="164" spans="2:4">
      <c r="B164" s="16" t="s">
        <v>2</v>
      </c>
      <c r="C164" s="15"/>
      <c r="D164" s="16">
        <v>4800</v>
      </c>
    </row>
    <row r="166" spans="2:4">
      <c r="C166" s="23" t="s">
        <v>134</v>
      </c>
      <c r="D166" s="31">
        <f>D135+D139+D140+D151+D152+D156+D157+D158+D159+D160+D164+D165+D141+D145</f>
        <v>167330</v>
      </c>
    </row>
    <row r="178" spans="1:6">
      <c r="A178" s="1">
        <v>42000</v>
      </c>
      <c r="B178" s="19" t="s">
        <v>137</v>
      </c>
      <c r="C178" s="52"/>
      <c r="D178" s="5"/>
      <c r="E178" s="5"/>
    </row>
    <row r="179" spans="1:6">
      <c r="C179" s="1" t="s">
        <v>15</v>
      </c>
      <c r="D179" s="1" t="s">
        <v>3</v>
      </c>
      <c r="F179" s="1">
        <v>21000</v>
      </c>
    </row>
    <row r="180" spans="1:6">
      <c r="B180" s="15"/>
      <c r="C180" s="15"/>
      <c r="D180" s="16" t="s">
        <v>226</v>
      </c>
      <c r="E180" s="15"/>
      <c r="F180" s="1">
        <v>21000</v>
      </c>
    </row>
    <row r="188" spans="1:6">
      <c r="A188" s="1">
        <v>500</v>
      </c>
      <c r="B188" s="14" t="s">
        <v>2</v>
      </c>
      <c r="C188" s="5"/>
      <c r="D188" s="5"/>
      <c r="E188" s="5"/>
    </row>
    <row r="189" spans="1:6">
      <c r="A189" s="1">
        <v>700</v>
      </c>
      <c r="B189" s="1" t="s">
        <v>4</v>
      </c>
    </row>
    <row r="190" spans="1:6">
      <c r="B190" s="15"/>
      <c r="C190" s="16" t="s">
        <v>15</v>
      </c>
      <c r="D190" s="17" t="s">
        <v>204</v>
      </c>
      <c r="E190" s="53"/>
      <c r="F190" s="1">
        <v>1200</v>
      </c>
    </row>
    <row r="199" spans="1:7">
      <c r="A199" s="1">
        <v>3000</v>
      </c>
      <c r="B199" s="14" t="s">
        <v>29</v>
      </c>
      <c r="C199" s="5"/>
      <c r="D199" s="5"/>
      <c r="E199" s="5"/>
    </row>
    <row r="200" spans="1:7">
      <c r="B200" s="15"/>
      <c r="C200" s="16" t="s">
        <v>15</v>
      </c>
      <c r="D200" s="16" t="s">
        <v>7</v>
      </c>
      <c r="E200" s="15"/>
      <c r="F200" s="1">
        <v>3000</v>
      </c>
    </row>
    <row r="202" spans="1:7">
      <c r="A202" s="1">
        <v>2970</v>
      </c>
      <c r="B202" s="14" t="s">
        <v>2</v>
      </c>
      <c r="C202" s="5"/>
      <c r="D202" s="5"/>
      <c r="E202" s="5"/>
      <c r="F202" s="5"/>
    </row>
    <row r="203" spans="1:7">
      <c r="A203" s="1">
        <v>30</v>
      </c>
      <c r="B203" s="18" t="s">
        <v>31</v>
      </c>
    </row>
    <row r="204" spans="1:7">
      <c r="B204" s="15"/>
      <c r="C204" s="16" t="s">
        <v>15</v>
      </c>
      <c r="D204" s="16" t="s">
        <v>32</v>
      </c>
      <c r="E204" s="15"/>
      <c r="F204" s="15"/>
      <c r="G204" s="1">
        <v>3000</v>
      </c>
    </row>
    <row r="213" spans="1:6">
      <c r="A213" s="1">
        <v>300</v>
      </c>
      <c r="B213" s="14" t="s">
        <v>2</v>
      </c>
      <c r="C213" s="5"/>
      <c r="D213" s="5"/>
      <c r="E213" s="5"/>
    </row>
    <row r="214" spans="1:6">
      <c r="A214" s="1">
        <v>500</v>
      </c>
      <c r="B214" s="18" t="s">
        <v>82</v>
      </c>
      <c r="C214" s="54"/>
      <c r="D214" s="54"/>
    </row>
    <row r="215" spans="1:6">
      <c r="B215" s="15"/>
      <c r="C215" s="16" t="s">
        <v>15</v>
      </c>
      <c r="D215" s="16" t="s">
        <v>186</v>
      </c>
      <c r="E215" s="15"/>
      <c r="F215" s="1">
        <v>800</v>
      </c>
    </row>
    <row r="221" spans="1:6">
      <c r="C221" s="1" t="s">
        <v>317</v>
      </c>
      <c r="D221" s="1" t="s">
        <v>318</v>
      </c>
    </row>
    <row r="222" spans="1:6">
      <c r="A222" s="1">
        <v>2000</v>
      </c>
      <c r="B222" s="14" t="s">
        <v>51</v>
      </c>
      <c r="C222" s="14"/>
      <c r="D222" s="5"/>
    </row>
    <row r="223" spans="1:6">
      <c r="A223" s="1">
        <v>500</v>
      </c>
      <c r="B223" s="1" t="s">
        <v>1</v>
      </c>
      <c r="C223" s="1"/>
    </row>
    <row r="224" spans="1:6">
      <c r="B224" s="15"/>
      <c r="C224" s="16" t="s">
        <v>15</v>
      </c>
      <c r="D224" s="16" t="s">
        <v>16</v>
      </c>
      <c r="E224" s="1">
        <v>2500</v>
      </c>
    </row>
    <row r="230" spans="1:9">
      <c r="A230" s="1" t="s">
        <v>319</v>
      </c>
    </row>
    <row r="232" spans="1:9">
      <c r="A232" s="1">
        <v>13000</v>
      </c>
      <c r="B232" s="14" t="s">
        <v>3</v>
      </c>
      <c r="C232" s="5"/>
      <c r="D232" s="5"/>
      <c r="E232" s="5"/>
    </row>
    <row r="233" spans="1:9">
      <c r="A233" s="1">
        <v>13000</v>
      </c>
      <c r="B233" s="1" t="s">
        <v>4</v>
      </c>
    </row>
    <row r="234" spans="1:9">
      <c r="B234" s="15"/>
      <c r="C234" s="16" t="s">
        <v>15</v>
      </c>
      <c r="D234" s="17" t="s">
        <v>172</v>
      </c>
      <c r="E234" s="53"/>
      <c r="F234" s="1">
        <v>26000</v>
      </c>
    </row>
    <row r="236" spans="1:9">
      <c r="A236" s="1" t="s">
        <v>320</v>
      </c>
    </row>
    <row r="237" spans="1:9">
      <c r="G237" s="1" t="s">
        <v>321</v>
      </c>
      <c r="I237" s="1" t="s">
        <v>322</v>
      </c>
    </row>
    <row r="238" spans="1:9">
      <c r="A238" s="1">
        <v>13000</v>
      </c>
      <c r="B238" s="14" t="s">
        <v>3</v>
      </c>
      <c r="C238" s="5"/>
      <c r="D238" s="5"/>
      <c r="E238" s="5"/>
    </row>
    <row r="239" spans="1:9">
      <c r="A239" s="1">
        <v>13000</v>
      </c>
      <c r="B239" s="1" t="s">
        <v>4</v>
      </c>
    </row>
    <row r="240" spans="1:9">
      <c r="C240" s="1" t="s">
        <v>15</v>
      </c>
      <c r="D240" s="1" t="s">
        <v>77</v>
      </c>
      <c r="F240" s="1">
        <v>22000</v>
      </c>
    </row>
    <row r="241" spans="1:7">
      <c r="B241" s="15"/>
      <c r="C241" s="15"/>
      <c r="D241" s="17" t="s">
        <v>323</v>
      </c>
      <c r="E241" s="53"/>
      <c r="F241" s="1">
        <v>4000</v>
      </c>
    </row>
    <row r="250" spans="1:7">
      <c r="A250" s="1">
        <v>60000</v>
      </c>
      <c r="B250" s="14" t="s">
        <v>2</v>
      </c>
      <c r="C250" s="5"/>
      <c r="D250" s="5"/>
      <c r="E250" s="5"/>
      <c r="F250" s="5"/>
    </row>
    <row r="251" spans="1:7">
      <c r="B251" s="15"/>
      <c r="C251" s="16" t="s">
        <v>15</v>
      </c>
      <c r="D251" s="16" t="s">
        <v>324</v>
      </c>
      <c r="E251" s="16"/>
      <c r="F251" s="15"/>
      <c r="G251" s="1">
        <v>60000</v>
      </c>
    </row>
    <row r="260" spans="1:9">
      <c r="A260" s="63">
        <v>3425</v>
      </c>
      <c r="B260" s="93" t="s">
        <v>2</v>
      </c>
      <c r="C260" s="5"/>
      <c r="D260" s="5"/>
      <c r="E260" s="5"/>
    </row>
    <row r="261" spans="1:9">
      <c r="A261" s="1">
        <v>75</v>
      </c>
      <c r="B261" s="18" t="s">
        <v>31</v>
      </c>
    </row>
    <row r="262" spans="1:9">
      <c r="A262" s="1">
        <v>500</v>
      </c>
      <c r="B262" s="1" t="s">
        <v>8</v>
      </c>
    </row>
    <row r="263" spans="1:9">
      <c r="C263" s="1" t="s">
        <v>15</v>
      </c>
      <c r="D263" s="1" t="s">
        <v>325</v>
      </c>
      <c r="G263" s="1">
        <v>4000</v>
      </c>
    </row>
    <row r="264" spans="1:9">
      <c r="B264" s="5"/>
      <c r="C264" s="5"/>
      <c r="D264" s="5"/>
      <c r="E264" s="5"/>
      <c r="I264" s="94" t="s">
        <v>326</v>
      </c>
    </row>
    <row r="265" spans="1:9">
      <c r="I265" s="94" t="s">
        <v>327</v>
      </c>
    </row>
    <row r="274" spans="1:7">
      <c r="A274" s="1">
        <v>5000</v>
      </c>
      <c r="B274" s="14" t="s">
        <v>328</v>
      </c>
      <c r="C274" s="5"/>
      <c r="D274" s="5"/>
      <c r="E274" s="5"/>
      <c r="F274" s="5"/>
    </row>
    <row r="275" spans="1:7">
      <c r="B275" s="15"/>
      <c r="C275" s="15"/>
      <c r="D275" s="15"/>
      <c r="E275" s="16" t="s">
        <v>15</v>
      </c>
      <c r="F275" s="16" t="s">
        <v>2</v>
      </c>
      <c r="G275" s="1">
        <v>5000</v>
      </c>
    </row>
    <row r="280" spans="1:7">
      <c r="G280" s="1" t="s">
        <v>329</v>
      </c>
    </row>
    <row r="281" spans="1:7">
      <c r="A281" s="1">
        <v>300</v>
      </c>
      <c r="B281" s="14" t="s">
        <v>13</v>
      </c>
      <c r="C281" s="5"/>
      <c r="D281" s="5"/>
      <c r="G281" s="1" t="s">
        <v>330</v>
      </c>
    </row>
    <row r="282" spans="1:7">
      <c r="B282" s="15"/>
      <c r="C282" s="16" t="s">
        <v>15</v>
      </c>
      <c r="D282" s="16" t="s">
        <v>2</v>
      </c>
      <c r="E282" s="1">
        <v>300</v>
      </c>
    </row>
  </sheetData>
  <mergeCells count="2">
    <mergeCell ref="I49:L49"/>
    <mergeCell ref="I77:J77"/>
  </mergeCells>
  <hyperlinks>
    <hyperlink ref="I264" r:id="rId1" location="gid=986796429&amp;range=B267"/>
    <hyperlink ref="I265" r:id="rId2" location="gid=986796429&amp;range=B268"/>
  </hyperlinks>
  <pageMargins left="0.7" right="0.7" top="0.75" bottom="0.75" header="0.3" footer="0.3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30:K231"/>
  <sheetViews>
    <sheetView topLeftCell="A68" workbookViewId="0"/>
  </sheetViews>
  <sheetFormatPr baseColWidth="10" defaultColWidth="14.44140625" defaultRowHeight="15.75" customHeight="1"/>
  <sheetData>
    <row r="30" spans="2:4">
      <c r="B30" s="1" t="s">
        <v>331</v>
      </c>
      <c r="D30" s="1">
        <v>6000</v>
      </c>
    </row>
    <row r="35" spans="1:11">
      <c r="J35" s="1" t="s">
        <v>225</v>
      </c>
    </row>
    <row r="36" spans="1:11">
      <c r="J36" s="35">
        <v>1000</v>
      </c>
      <c r="K36" s="36">
        <v>1500</v>
      </c>
    </row>
    <row r="37" spans="1:11">
      <c r="J37" s="64"/>
      <c r="K37" s="65"/>
    </row>
    <row r="38" spans="1:11">
      <c r="J38" s="41"/>
      <c r="K38" s="38"/>
    </row>
    <row r="39" spans="1:11">
      <c r="J39" s="41"/>
      <c r="K39" s="38"/>
    </row>
    <row r="40" spans="1:11">
      <c r="J40" s="41"/>
      <c r="K40" s="95">
        <v>500</v>
      </c>
    </row>
    <row r="41" spans="1:11">
      <c r="A41" s="1">
        <v>1000</v>
      </c>
      <c r="B41" s="73" t="s">
        <v>225</v>
      </c>
      <c r="C41" s="74"/>
      <c r="D41" s="5"/>
      <c r="E41" s="5"/>
      <c r="F41" s="5"/>
    </row>
    <row r="42" spans="1:11">
      <c r="B42" s="15"/>
      <c r="C42" s="15"/>
      <c r="D42" s="16" t="s">
        <v>15</v>
      </c>
      <c r="E42" s="16" t="s">
        <v>148</v>
      </c>
      <c r="F42" s="15"/>
      <c r="G42" s="1">
        <v>1000</v>
      </c>
    </row>
    <row r="54" spans="1:9">
      <c r="A54" s="1" t="s">
        <v>332</v>
      </c>
      <c r="F54" s="1" t="s">
        <v>60</v>
      </c>
      <c r="H54" s="1" t="s">
        <v>333</v>
      </c>
    </row>
    <row r="55" spans="1:9">
      <c r="H55" s="64"/>
      <c r="I55" s="36">
        <v>300</v>
      </c>
    </row>
    <row r="56" spans="1:9">
      <c r="B56" s="1" t="s">
        <v>52</v>
      </c>
      <c r="C56" s="1" t="s">
        <v>53</v>
      </c>
      <c r="H56" s="41"/>
      <c r="I56" s="59">
        <v>2400</v>
      </c>
    </row>
    <row r="57" spans="1:9">
      <c r="B57" s="14">
        <v>20000</v>
      </c>
      <c r="C57" s="14">
        <v>10000</v>
      </c>
      <c r="D57" s="1" t="s">
        <v>293</v>
      </c>
      <c r="H57" s="41"/>
      <c r="I57" s="38"/>
    </row>
    <row r="58" spans="1:9">
      <c r="B58" s="1" t="s">
        <v>57</v>
      </c>
      <c r="D58" s="45">
        <f>B57/C57</f>
        <v>2</v>
      </c>
      <c r="E58" s="1" t="s">
        <v>294</v>
      </c>
      <c r="H58" s="41"/>
      <c r="I58" s="38"/>
    </row>
    <row r="59" spans="1:9">
      <c r="H59" s="41"/>
      <c r="I59" s="38"/>
    </row>
    <row r="60" spans="1:9">
      <c r="B60" s="1" t="s">
        <v>232</v>
      </c>
      <c r="C60" s="54">
        <f>D58*1200</f>
        <v>2400</v>
      </c>
    </row>
    <row r="62" spans="1:9">
      <c r="A62" s="1" t="s">
        <v>334</v>
      </c>
      <c r="F62" s="1" t="s">
        <v>60</v>
      </c>
    </row>
    <row r="63" spans="1:9">
      <c r="F63" s="62">
        <v>0.2</v>
      </c>
    </row>
    <row r="64" spans="1:9">
      <c r="B64" s="1" t="s">
        <v>52</v>
      </c>
      <c r="C64" s="1" t="s">
        <v>53</v>
      </c>
    </row>
    <row r="65" spans="1:7">
      <c r="B65" s="14">
        <v>6000</v>
      </c>
      <c r="C65" s="14">
        <v>0</v>
      </c>
      <c r="D65" s="1" t="s">
        <v>293</v>
      </c>
    </row>
    <row r="66" spans="1:7">
      <c r="B66" s="1" t="s">
        <v>57</v>
      </c>
      <c r="D66" s="45">
        <f>B65*F63</f>
        <v>1200</v>
      </c>
      <c r="E66" s="1" t="s">
        <v>107</v>
      </c>
    </row>
    <row r="68" spans="1:7">
      <c r="B68" s="1" t="s">
        <v>232</v>
      </c>
      <c r="C68" s="54">
        <f>(D66/12)*10</f>
        <v>1000</v>
      </c>
    </row>
    <row r="70" spans="1:7">
      <c r="A70" s="1" t="s">
        <v>335</v>
      </c>
      <c r="F70" s="1" t="s">
        <v>290</v>
      </c>
    </row>
    <row r="71" spans="1:7">
      <c r="F71" s="1" t="s">
        <v>268</v>
      </c>
    </row>
    <row r="72" spans="1:7">
      <c r="B72" s="1" t="s">
        <v>52</v>
      </c>
      <c r="C72" s="1" t="s">
        <v>53</v>
      </c>
    </row>
    <row r="73" spans="1:7">
      <c r="B73" s="14">
        <v>3000</v>
      </c>
      <c r="C73" s="14">
        <v>3</v>
      </c>
      <c r="D73" s="1" t="s">
        <v>106</v>
      </c>
    </row>
    <row r="74" spans="1:7">
      <c r="B74" s="1" t="s">
        <v>57</v>
      </c>
      <c r="D74" s="45">
        <f>B73/(3+2+1)</f>
        <v>500</v>
      </c>
      <c r="E74" s="1" t="s">
        <v>107</v>
      </c>
    </row>
    <row r="76" spans="1:7">
      <c r="B76" s="1" t="s">
        <v>232</v>
      </c>
      <c r="C76" s="54">
        <f>(D74*3)</f>
        <v>1500</v>
      </c>
    </row>
    <row r="80" spans="1:7">
      <c r="A80" s="1">
        <v>3400</v>
      </c>
      <c r="B80" s="14" t="s">
        <v>336</v>
      </c>
      <c r="C80" s="5"/>
      <c r="D80" s="5"/>
      <c r="E80" s="5"/>
      <c r="F80" s="5"/>
      <c r="G80" s="5"/>
    </row>
    <row r="81" spans="1:9">
      <c r="D81" s="1" t="s">
        <v>15</v>
      </c>
      <c r="E81" s="1" t="s">
        <v>337</v>
      </c>
      <c r="H81" s="1">
        <v>1000</v>
      </c>
    </row>
    <row r="82" spans="1:9">
      <c r="B82" s="15"/>
      <c r="C82" s="15"/>
      <c r="D82" s="15"/>
      <c r="E82" s="16" t="s">
        <v>338</v>
      </c>
      <c r="F82" s="15"/>
      <c r="G82" s="15"/>
      <c r="H82" s="1">
        <v>2400</v>
      </c>
    </row>
    <row r="85" spans="1:9">
      <c r="A85" s="1">
        <v>1500</v>
      </c>
      <c r="B85" s="14" t="s">
        <v>300</v>
      </c>
      <c r="C85" s="5"/>
      <c r="D85" s="5"/>
      <c r="E85" s="5"/>
      <c r="F85" s="5"/>
      <c r="G85" s="5"/>
      <c r="H85" s="5"/>
    </row>
    <row r="86" spans="1:9">
      <c r="B86" s="15"/>
      <c r="C86" s="15"/>
      <c r="D86" s="16" t="s">
        <v>15</v>
      </c>
      <c r="E86" s="16" t="s">
        <v>339</v>
      </c>
      <c r="F86" s="15"/>
      <c r="G86" s="15"/>
      <c r="H86" s="15"/>
      <c r="I86" s="1">
        <v>1500</v>
      </c>
    </row>
    <row r="93" spans="1:9">
      <c r="H93" s="1" t="s">
        <v>77</v>
      </c>
    </row>
    <row r="94" spans="1:9">
      <c r="A94" s="1" t="s">
        <v>340</v>
      </c>
      <c r="H94" s="35">
        <v>3000</v>
      </c>
      <c r="I94" s="36">
        <v>3000</v>
      </c>
    </row>
    <row r="95" spans="1:9">
      <c r="A95" s="1" t="s">
        <v>341</v>
      </c>
      <c r="H95" s="37">
        <v>2000</v>
      </c>
      <c r="I95" s="38"/>
    </row>
    <row r="96" spans="1:9">
      <c r="H96" s="41"/>
      <c r="I96" s="38"/>
    </row>
    <row r="97" spans="1:9">
      <c r="A97" s="1">
        <v>3000</v>
      </c>
      <c r="B97" s="14" t="s">
        <v>342</v>
      </c>
      <c r="C97" s="5"/>
      <c r="D97" s="5"/>
      <c r="H97" s="41"/>
      <c r="I97" s="38"/>
    </row>
    <row r="98" spans="1:9">
      <c r="B98" s="15"/>
      <c r="C98" s="16" t="s">
        <v>15</v>
      </c>
      <c r="D98" s="16" t="s">
        <v>77</v>
      </c>
      <c r="E98" s="1">
        <v>3000</v>
      </c>
      <c r="H98" s="41"/>
      <c r="I98" s="38"/>
    </row>
    <row r="100" spans="1:9">
      <c r="A100" s="1">
        <v>2000</v>
      </c>
      <c r="B100" s="14" t="s">
        <v>77</v>
      </c>
      <c r="C100" s="5"/>
      <c r="D100" s="5"/>
      <c r="E100" s="5"/>
    </row>
    <row r="101" spans="1:9">
      <c r="B101" s="15"/>
      <c r="C101" s="16" t="s">
        <v>15</v>
      </c>
      <c r="D101" s="16" t="s">
        <v>86</v>
      </c>
      <c r="E101" s="15"/>
      <c r="F101" s="1">
        <v>2000</v>
      </c>
      <c r="H101" s="1" t="s">
        <v>343</v>
      </c>
    </row>
    <row r="102" spans="1:9">
      <c r="H102" s="35">
        <v>3000</v>
      </c>
      <c r="I102" s="36">
        <v>2000</v>
      </c>
    </row>
    <row r="103" spans="1:9">
      <c r="H103" s="41"/>
      <c r="I103" s="38"/>
    </row>
    <row r="104" spans="1:9">
      <c r="H104" s="75">
        <v>1000</v>
      </c>
      <c r="I104" s="38"/>
    </row>
    <row r="105" spans="1:9">
      <c r="H105" s="41"/>
      <c r="I105" s="38"/>
    </row>
    <row r="106" spans="1:9">
      <c r="I106" s="38"/>
    </row>
    <row r="112" spans="1:9">
      <c r="A112" s="1" t="s">
        <v>79</v>
      </c>
    </row>
    <row r="114" spans="1:9">
      <c r="A114" s="31">
        <f>SUM(F115:F123)</f>
        <v>33700</v>
      </c>
      <c r="B114" s="14" t="s">
        <v>136</v>
      </c>
      <c r="C114" s="5"/>
      <c r="D114" s="5"/>
      <c r="E114" s="5"/>
    </row>
    <row r="115" spans="1:9">
      <c r="C115" s="1" t="s">
        <v>15</v>
      </c>
      <c r="D115" s="1" t="s">
        <v>151</v>
      </c>
      <c r="F115" s="1">
        <v>1000</v>
      </c>
    </row>
    <row r="116" spans="1:9">
      <c r="D116" s="1" t="s">
        <v>297</v>
      </c>
      <c r="F116" s="1">
        <v>3400</v>
      </c>
    </row>
    <row r="117" spans="1:9">
      <c r="D117" s="1" t="s">
        <v>300</v>
      </c>
      <c r="F117" s="1">
        <v>1500</v>
      </c>
    </row>
    <row r="118" spans="1:9">
      <c r="D118" s="1" t="s">
        <v>140</v>
      </c>
      <c r="F118" s="1">
        <v>6000</v>
      </c>
    </row>
    <row r="119" spans="1:9">
      <c r="D119" s="1" t="s">
        <v>309</v>
      </c>
      <c r="F119" s="1">
        <v>20000</v>
      </c>
    </row>
    <row r="120" spans="1:9">
      <c r="D120" s="1" t="s">
        <v>344</v>
      </c>
      <c r="F120" s="1">
        <v>1000</v>
      </c>
    </row>
    <row r="121" spans="1:9">
      <c r="D121" s="1" t="s">
        <v>14</v>
      </c>
      <c r="F121" s="1">
        <v>100</v>
      </c>
    </row>
    <row r="122" spans="1:9">
      <c r="D122" s="1" t="s">
        <v>345</v>
      </c>
      <c r="F122" s="1">
        <v>200</v>
      </c>
    </row>
    <row r="123" spans="1:9">
      <c r="B123" s="15"/>
      <c r="C123" s="15"/>
      <c r="D123" s="16" t="s">
        <v>82</v>
      </c>
      <c r="E123" s="15"/>
      <c r="F123" s="1">
        <v>500</v>
      </c>
      <c r="H123" s="1" t="s">
        <v>136</v>
      </c>
    </row>
    <row r="124" spans="1:9">
      <c r="H124" s="57">
        <f>A114</f>
        <v>33700</v>
      </c>
      <c r="I124" s="58">
        <f>F133</f>
        <v>33200</v>
      </c>
    </row>
    <row r="125" spans="1:9">
      <c r="H125" s="41"/>
      <c r="I125" s="38"/>
    </row>
    <row r="126" spans="1:9">
      <c r="H126" s="75">
        <f>H124-I124</f>
        <v>500</v>
      </c>
      <c r="I126" s="38"/>
    </row>
    <row r="127" spans="1:9">
      <c r="A127" s="1" t="s">
        <v>85</v>
      </c>
      <c r="H127" s="41"/>
      <c r="I127" s="38"/>
    </row>
    <row r="128" spans="1:9">
      <c r="H128" s="41"/>
      <c r="I128" s="38"/>
    </row>
    <row r="129" spans="1:10">
      <c r="A129" s="1">
        <v>30000</v>
      </c>
      <c r="B129" s="14" t="s">
        <v>199</v>
      </c>
      <c r="C129" s="5"/>
      <c r="D129" s="5"/>
      <c r="E129" s="5"/>
    </row>
    <row r="130" spans="1:10">
      <c r="A130" s="1">
        <v>500</v>
      </c>
      <c r="B130" s="1" t="s">
        <v>204</v>
      </c>
    </row>
    <row r="131" spans="1:10">
      <c r="A131" s="1">
        <v>700</v>
      </c>
      <c r="B131" s="1" t="s">
        <v>13</v>
      </c>
    </row>
    <row r="132" spans="1:10">
      <c r="A132" s="1">
        <v>2000</v>
      </c>
      <c r="B132" s="1" t="s">
        <v>346</v>
      </c>
    </row>
    <row r="133" spans="1:10">
      <c r="B133" s="15"/>
      <c r="C133" s="16" t="s">
        <v>15</v>
      </c>
      <c r="D133" s="16" t="s">
        <v>136</v>
      </c>
      <c r="E133" s="15"/>
      <c r="F133" s="31">
        <f>(SUM(A129:A132))</f>
        <v>33200</v>
      </c>
      <c r="I133" s="96" t="s">
        <v>129</v>
      </c>
      <c r="J133" s="96">
        <v>41200</v>
      </c>
    </row>
    <row r="143" spans="1:10">
      <c r="A143" s="1">
        <v>60000</v>
      </c>
      <c r="B143" s="97" t="s">
        <v>137</v>
      </c>
      <c r="C143" s="5"/>
      <c r="D143" s="5"/>
      <c r="E143" s="5"/>
    </row>
    <row r="144" spans="1:10">
      <c r="C144" s="1" t="s">
        <v>15</v>
      </c>
      <c r="D144" s="1" t="s">
        <v>2</v>
      </c>
      <c r="F144" s="1">
        <v>30000</v>
      </c>
    </row>
    <row r="145" spans="1:9">
      <c r="B145" s="15"/>
      <c r="C145" s="15"/>
      <c r="D145" s="16" t="s">
        <v>138</v>
      </c>
      <c r="E145" s="15"/>
      <c r="F145" s="1">
        <v>30000</v>
      </c>
    </row>
    <row r="149" spans="1:9">
      <c r="A149" s="1" t="s">
        <v>319</v>
      </c>
    </row>
    <row r="151" spans="1:9">
      <c r="A151" s="1">
        <v>20000</v>
      </c>
      <c r="B151" s="14" t="s">
        <v>4</v>
      </c>
      <c r="C151" s="5"/>
      <c r="D151" s="5"/>
      <c r="E151" s="5"/>
    </row>
    <row r="152" spans="1:9">
      <c r="B152" s="15"/>
      <c r="C152" s="16" t="s">
        <v>15</v>
      </c>
      <c r="D152" s="98" t="s">
        <v>199</v>
      </c>
      <c r="E152" s="15"/>
      <c r="F152" s="1">
        <v>20000</v>
      </c>
    </row>
    <row r="154" spans="1:9">
      <c r="A154" s="1" t="s">
        <v>320</v>
      </c>
    </row>
    <row r="156" spans="1:9">
      <c r="A156" s="1">
        <v>20000</v>
      </c>
      <c r="B156" s="14" t="s">
        <v>4</v>
      </c>
      <c r="C156" s="5"/>
      <c r="D156" s="5"/>
      <c r="E156" s="5"/>
      <c r="G156" s="1" t="s">
        <v>347</v>
      </c>
      <c r="I156" s="1" t="s">
        <v>348</v>
      </c>
    </row>
    <row r="157" spans="1:9">
      <c r="C157" s="1" t="s">
        <v>15</v>
      </c>
      <c r="D157" s="1" t="s">
        <v>77</v>
      </c>
      <c r="F157" s="1">
        <v>19000</v>
      </c>
    </row>
    <row r="158" spans="1:9">
      <c r="B158" s="15"/>
      <c r="C158" s="15"/>
      <c r="D158" s="98" t="s">
        <v>322</v>
      </c>
      <c r="E158" s="15"/>
      <c r="F158" s="1">
        <v>1000</v>
      </c>
    </row>
    <row r="165" spans="1:7">
      <c r="A165" s="1">
        <v>2000</v>
      </c>
      <c r="B165" s="14" t="s">
        <v>29</v>
      </c>
      <c r="C165" s="5"/>
      <c r="D165" s="5"/>
      <c r="E165" s="5"/>
    </row>
    <row r="166" spans="1:7">
      <c r="B166" s="15"/>
      <c r="C166" s="16" t="s">
        <v>15</v>
      </c>
      <c r="D166" s="16" t="s">
        <v>7</v>
      </c>
      <c r="E166" s="15"/>
      <c r="F166" s="1">
        <v>2000</v>
      </c>
    </row>
    <row r="169" spans="1:7">
      <c r="A169" s="1">
        <v>1900</v>
      </c>
      <c r="B169" s="14" t="s">
        <v>2</v>
      </c>
      <c r="C169" s="5"/>
      <c r="D169" s="5"/>
      <c r="E169" s="5"/>
      <c r="F169" s="5"/>
    </row>
    <row r="170" spans="1:7">
      <c r="A170" s="1">
        <v>100</v>
      </c>
      <c r="B170" s="99" t="s">
        <v>31</v>
      </c>
    </row>
    <row r="171" spans="1:7">
      <c r="B171" s="15"/>
      <c r="C171" s="16" t="s">
        <v>15</v>
      </c>
      <c r="D171" s="16" t="s">
        <v>32</v>
      </c>
      <c r="E171" s="15"/>
      <c r="F171" s="15"/>
      <c r="G171" s="1">
        <v>2000</v>
      </c>
    </row>
    <row r="178" spans="1:6">
      <c r="A178" s="1">
        <v>800</v>
      </c>
      <c r="B178" s="97" t="s">
        <v>349</v>
      </c>
      <c r="C178" s="5"/>
      <c r="D178" s="5"/>
    </row>
    <row r="179" spans="1:6">
      <c r="C179" s="1" t="s">
        <v>15</v>
      </c>
      <c r="D179" s="1" t="s">
        <v>3</v>
      </c>
      <c r="E179" s="1">
        <v>400</v>
      </c>
    </row>
    <row r="180" spans="1:6">
      <c r="B180" s="15"/>
      <c r="C180" s="15"/>
      <c r="D180" s="16" t="s">
        <v>16</v>
      </c>
      <c r="E180" s="1">
        <v>400</v>
      </c>
    </row>
    <row r="186" spans="1:6">
      <c r="A186" s="1">
        <v>1000</v>
      </c>
      <c r="B186" s="14" t="s">
        <v>191</v>
      </c>
      <c r="C186" s="5"/>
      <c r="D186" s="5"/>
      <c r="E186" s="5"/>
    </row>
    <row r="187" spans="1:6">
      <c r="B187" s="15"/>
      <c r="C187" s="16" t="s">
        <v>15</v>
      </c>
      <c r="D187" s="16" t="s">
        <v>7</v>
      </c>
      <c r="E187" s="15"/>
      <c r="F187" s="1">
        <v>1000</v>
      </c>
    </row>
    <row r="195" spans="1:7">
      <c r="A195" s="1">
        <v>900</v>
      </c>
      <c r="B195" s="14" t="s">
        <v>2</v>
      </c>
      <c r="C195" s="5"/>
      <c r="D195" s="5"/>
      <c r="E195" s="5"/>
      <c r="F195" s="5"/>
    </row>
    <row r="196" spans="1:7">
      <c r="A196" s="1">
        <v>100</v>
      </c>
      <c r="B196" s="99" t="s">
        <v>13</v>
      </c>
    </row>
    <row r="197" spans="1:7">
      <c r="B197" s="15"/>
      <c r="C197" s="16" t="s">
        <v>15</v>
      </c>
      <c r="D197" s="16" t="s">
        <v>191</v>
      </c>
      <c r="E197" s="15"/>
      <c r="F197" s="15"/>
      <c r="G197" s="1">
        <v>1000</v>
      </c>
    </row>
    <row r="203" spans="1:7">
      <c r="A203" s="100">
        <v>200</v>
      </c>
      <c r="B203" s="101" t="s">
        <v>2</v>
      </c>
      <c r="C203" s="102"/>
      <c r="D203" s="102"/>
      <c r="E203" s="102"/>
    </row>
    <row r="204" spans="1:7">
      <c r="A204" s="1">
        <v>200</v>
      </c>
      <c r="B204" s="99" t="s">
        <v>82</v>
      </c>
      <c r="C204" s="54"/>
      <c r="D204" s="54"/>
    </row>
    <row r="205" spans="1:7">
      <c r="B205" s="90"/>
      <c r="C205" s="103" t="s">
        <v>15</v>
      </c>
      <c r="D205" s="103" t="s">
        <v>186</v>
      </c>
      <c r="E205" s="90"/>
      <c r="F205" s="1">
        <v>400</v>
      </c>
    </row>
    <row r="212" spans="1:6">
      <c r="A212" s="1">
        <v>4000</v>
      </c>
      <c r="B212" s="101" t="s">
        <v>315</v>
      </c>
      <c r="C212" s="5"/>
      <c r="D212" s="5"/>
    </row>
    <row r="213" spans="1:6">
      <c r="B213" s="15"/>
      <c r="C213" s="103" t="s">
        <v>15</v>
      </c>
      <c r="D213" s="103" t="s">
        <v>2</v>
      </c>
      <c r="E213" s="1">
        <v>4000</v>
      </c>
    </row>
    <row r="219" spans="1:6">
      <c r="A219" s="1">
        <v>500</v>
      </c>
      <c r="B219" s="101" t="s">
        <v>4</v>
      </c>
      <c r="C219" s="5"/>
      <c r="D219" s="5"/>
      <c r="E219" s="5"/>
    </row>
    <row r="220" spans="1:6">
      <c r="B220" s="15"/>
      <c r="C220" s="103" t="s">
        <v>15</v>
      </c>
      <c r="D220" s="98" t="s">
        <v>204</v>
      </c>
      <c r="E220" s="104"/>
      <c r="F220" s="1">
        <v>500</v>
      </c>
    </row>
    <row r="225" spans="1:10">
      <c r="G225" s="100" t="s">
        <v>350</v>
      </c>
      <c r="H225" s="100" t="s">
        <v>351</v>
      </c>
      <c r="I225" s="100" t="s">
        <v>352</v>
      </c>
      <c r="J225" s="1" t="s">
        <v>353</v>
      </c>
    </row>
    <row r="226" spans="1:10">
      <c r="A226" s="1">
        <v>20</v>
      </c>
      <c r="B226" s="101" t="s">
        <v>245</v>
      </c>
      <c r="C226" s="5"/>
      <c r="D226" s="5"/>
      <c r="E226" s="5"/>
    </row>
    <row r="227" spans="1:10">
      <c r="B227" s="15"/>
      <c r="C227" s="103" t="s">
        <v>15</v>
      </c>
      <c r="D227" s="98" t="s">
        <v>354</v>
      </c>
      <c r="E227" s="104"/>
      <c r="F227" s="1">
        <v>20</v>
      </c>
    </row>
    <row r="231" spans="1:10">
      <c r="G231" s="1" t="s">
        <v>355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Caso 35</vt:lpstr>
      <vt:lpstr>Caso 36</vt:lpstr>
      <vt:lpstr>Caso 38</vt:lpstr>
      <vt:lpstr>Caso 41</vt:lpstr>
      <vt:lpstr>Septiembre 2017</vt:lpstr>
      <vt:lpstr>Junio 17</vt:lpstr>
      <vt:lpstr>Mayo 18</vt:lpstr>
      <vt:lpstr>Junio 2014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Usuario</cp:lastModifiedBy>
  <dcterms:modified xsi:type="dcterms:W3CDTF">2021-05-14T09:22:21Z</dcterms:modified>
</cp:coreProperties>
</file>